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updateLinks="never" codeName="ThisWorkbook" defaultThemeVersion="124226"/>
  <mc:AlternateContent xmlns:mc="http://schemas.openxmlformats.org/markup-compatibility/2006">
    <mc:Choice Requires="x15">
      <x15ac:absPath xmlns:x15ac="http://schemas.microsoft.com/office/spreadsheetml/2010/11/ac" url="C:\Users\8250157\Desktop\★3千葉→遠藤さん\介護最新情報\（令和８年度実績報告書：別紙様式３、記入例、大規模版）\"/>
    </mc:Choice>
  </mc:AlternateContent>
  <xr:revisionPtr revIDLastSave="0" documentId="8_{0E79B47F-9E23-4305-BF6B-9E7C916CB793}"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基本情報入力シート!$A$1:$Z$56</definedName>
    <definedName name="_xlnm.Print_Area" localSheetId="1">'別紙様式3-1（処遇改善加算　総括表）'!$A$1:$AL$170</definedName>
    <definedName name="_xlnm.Print_Area" localSheetId="2">'別紙様式3-2（処遇改善加算　個票）'!$A$1:$AA$31</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AK166"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EBA2A9AF-77DA-4E7B-9962-4FDDB063DD46}">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<sst xmlns="http://schemas.openxmlformats.org/spreadsheetml/2006/main" count="4778" uniqueCount="2263">
  <si>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7"/>
  </si>
  <si>
    <t>↓隠し列</t>
    <rPh sb="1" eb="2">
      <t>カク</t>
    </rPh>
    <rPh sb="3" eb="4">
      <t>レツ</t>
    </rPh>
    <phoneticPr fontId="7"/>
  </si>
  <si>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7"/>
  </si>
  <si>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</si>
  <si>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</si>
  <si>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7"/>
  </si>
  <si>
    <t>１　提出先に関する情報</t>
    <rPh sb="2" eb="4">
      <t>テイシュツ</t>
    </rPh>
    <rPh sb="4" eb="5">
      <t>サキ</t>
    </rPh>
    <rPh sb="6" eb="7">
      <t>カン</t>
    </rPh>
    <rPh sb="9" eb="11">
      <t>ジョウホウ</t>
    </rPh>
    <phoneticPr fontId="7"/>
  </si>
  <si>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7"/>
  </si>
  <si>
    <t>提出先の指定権者名</t>
    <rPh sb="0" eb="2">
      <t>テイシュツ</t>
    </rPh>
    <rPh sb="2" eb="3">
      <t>サキ</t>
    </rPh>
    <rPh sb="4" eb="8">
      <t>シテイケンジャ</t>
    </rPh>
    <rPh sb="8" eb="9">
      <t>メイ</t>
    </rPh>
    <phoneticPr fontId="7"/>
  </si>
  <si>
    <t>２　基本情報</t>
    <rPh sb="2" eb="4">
      <t>キホン</t>
    </rPh>
    <rPh sb="4" eb="6">
      <t>ジョウホウ</t>
    </rPh>
    <phoneticPr fontId="7"/>
  </si>
  <si>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</si>
  <si>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</si>
  <si>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</si>
  <si>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</si>
  <si>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</si>
  <si>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</si>
  <si>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</si>
  <si>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</si>
  <si>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</si>
  <si>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</si>
  <si>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</si>
  <si>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</si>
  <si>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</si>
  <si>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</si>
  <si>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</si>
  <si>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</si>
  <si>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</si>
  <si>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処遇改善加算対象事業所に関する情報</t>
    <rPh sb="8" eb="10">
      <t>タイショウ</t>
    </rPh>
    <rPh sb="10" eb="12">
      <t>ジギョウ</t>
    </rPh>
    <rPh sb="12" eb="13">
      <t>ショ</t>
    </rPh>
    <rPh sb="14" eb="15">
      <t>カン</t>
    </rPh>
    <rPh sb="17" eb="19">
      <t>ジョウホウ</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</si>
  <si>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</si>
  <si>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7"/>
  </si>
  <si>
    <t>（記入済みのサービスの事業所数）</t>
    <rPh sb="1" eb="3">
      <t>キニュウ</t>
    </rPh>
    <rPh sb="3" eb="4">
      <t>ス</t>
    </rPh>
    <rPh sb="11" eb="14">
      <t>ジギョウショ</t>
    </rPh>
    <rPh sb="14" eb="15">
      <t>スウ</t>
    </rPh>
    <phoneticPr fontId="7"/>
  </si>
  <si>
    <t>介護予防サービスの事業所数</t>
    <rPh sb="0" eb="2">
      <t>カイゴ</t>
    </rPh>
    <rPh sb="2" eb="4">
      <t>ヨボウ</t>
    </rPh>
    <rPh sb="9" eb="12">
      <t>ジギョウショ</t>
    </rPh>
    <rPh sb="12" eb="13">
      <t>スウ</t>
    </rPh>
    <phoneticPr fontId="7"/>
  </si>
  <si>
    <t>件</t>
    <rPh sb="0" eb="1">
      <t>ケン</t>
    </rPh>
    <phoneticPr fontId="7"/>
  </si>
  <si>
    <t>短期利用型サービスの事業所数</t>
    <rPh sb="0" eb="5">
      <t>タンキリヨウガタ</t>
    </rPh>
    <rPh sb="10" eb="13">
      <t>ジギョウショ</t>
    </rPh>
    <rPh sb="13" eb="14">
      <t>スウ</t>
    </rPh>
    <phoneticPr fontId="7"/>
  </si>
  <si>
    <t>総合事業サービスの事業所数</t>
    <rPh sb="0" eb="2">
      <t>ソウゴウ</t>
    </rPh>
    <rPh sb="2" eb="4">
      <t>ジギョウ</t>
    </rPh>
    <rPh sb="9" eb="12">
      <t>ジギョウショ</t>
    </rPh>
    <rPh sb="12" eb="13">
      <t>スウ</t>
    </rPh>
    <phoneticPr fontId="7"/>
  </si>
  <si>
    <t>その他サービスの事業所数</t>
    <rPh sb="2" eb="3">
      <t>タ</t>
    </rPh>
    <rPh sb="8" eb="11">
      <t>ジギョウショ</t>
    </rPh>
    <rPh sb="11" eb="12">
      <t>スウ</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</si>
  <si>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</si>
  <si>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</si>
  <si>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</si>
  <si>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</si>
  <si>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</si>
  <si>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</si>
  <si>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サービスコード</t>
    <phoneticPr fontId="5"/>
  </si>
  <si>
    <t>都道府県</t>
    <rPh sb="0" eb="4">
      <t>トドウフケン</t>
    </rPh>
    <phoneticPr fontId="7"/>
  </si>
  <si>
    <t>市区町村</t>
    <rPh sb="0" eb="2">
      <t>シク</t>
    </rPh>
    <rPh sb="2" eb="4">
      <t>チョウソン</t>
    </rPh>
    <phoneticPr fontId="7"/>
  </si>
  <si>
    <t>東京都</t>
  </si>
  <si>
    <t>訪問看護</t>
  </si>
  <si>
    <t>別紙様式３－１</t>
    <rPh sb="0" eb="2">
      <t>ベッシ</t>
    </rPh>
    <rPh sb="2" eb="4">
      <t>ヨウシキ</t>
    </rPh>
    <phoneticPr fontId="7"/>
  </si>
  <si>
    <t>提出先</t>
    <rPh sb="0" eb="2">
      <t>テイシュツ</t>
    </rPh>
    <rPh sb="2" eb="3">
      <t>サキ</t>
    </rPh>
    <phoneticPr fontId="7"/>
  </si>
  <si>
    <t>介護職員等処遇改善加算 実績報告書（令和８年度）</t>
    <rPh sb="0" eb="3">
      <t>ホウコクショ</t>
    </rPh>
    <rPh sb="4" eb="6">
      <t>レイワ</t>
    </rPh>
    <rPh sb="12" eb="14">
      <t>ジッセキ</t>
    </rPh>
    <rPh sb="14" eb="16">
      <t>ホウコク</t>
    </rPh>
    <rPh sb="16" eb="17">
      <t>ショ</t>
    </rPh>
    <rPh sb="21" eb="22">
      <t>ネン</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</si>
  <si>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</si>
  <si>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</si>
  <si>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</si>
  <si>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</si>
  <si>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</si>
  <si>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　算定した加算の合計</t>
    <rPh sb="1" eb="3">
      <t>サンテイ</t>
    </rPh>
    <rPh sb="5" eb="7">
      <t>カサン</t>
    </rPh>
    <rPh sb="8" eb="10">
      <t>ゴウケイ</t>
    </rPh>
    <phoneticPr fontId="7"/>
  </si>
  <si>
    <t>①</t>
    <phoneticPr fontId="7"/>
  </si>
  <si>
    <t>令和８年度の加算額</t>
    <phoneticPr fontId="7"/>
  </si>
  <si>
    <t>円</t>
    <rPh sb="0" eb="1">
      <t>エン</t>
    </rPh>
    <phoneticPr fontId="7"/>
  </si>
  <si>
    <t>←</t>
    <phoneticPr fontId="7"/>
  </si>
  <si>
    <t>②</t>
    <phoneticPr fontId="7"/>
  </si>
  <si>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7"/>
  </si>
  <si>
    <t>【記入上の注意】</t>
    <rPh sb="1" eb="3">
      <t>キニュウ</t>
    </rPh>
    <rPh sb="3" eb="4">
      <t>ジョウ</t>
    </rPh>
    <rPh sb="5" eb="7">
      <t>チュウイ</t>
    </rPh>
    <phoneticPr fontId="7"/>
  </si>
  <si>
    <t>・</t>
    <phoneticPr fontId="7"/>
  </si>
  <si>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</si>
  <si>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</si>
  <si>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令和８年度の加算の影響を除いた賃金額</t>
    <phoneticPr fontId="7"/>
  </si>
  <si>
    <t>（ア）令和８年度の賃金の総額</t>
    <rPh sb="9" eb="11">
      <t>チンギン</t>
    </rPh>
    <rPh sb="12" eb="14">
      <t>ソウガク</t>
    </rPh>
    <phoneticPr fontId="7"/>
  </si>
  <si>
    <t>（イ）令和８年度の賃金改善額（再掲）</t>
    <rPh sb="9" eb="11">
      <t>チンギン</t>
    </rPh>
    <rPh sb="11" eb="13">
      <t>カイゼン</t>
    </rPh>
    <rPh sb="13" eb="14">
      <t>ガク</t>
    </rPh>
    <rPh sb="15" eb="17">
      <t>サイケイ</t>
    </rPh>
    <phoneticPr fontId="7"/>
  </si>
  <si>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7"/>
  </si>
  <si>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</si>
  <si>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(ア)令和７年度の賃金の総額</t>
    <phoneticPr fontId="7"/>
  </si>
  <si>
    <t>(イ)令和７年度の処遇改善加算の総額</t>
    <phoneticPr fontId="7"/>
  </si>
  <si>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7"/>
  </si>
  <si>
    <t>(エ）介護分野の職員の賃上げ・職場環境改善等事業から
      賃金に充てた額（令和７年度に賃金改善を行った場合）</t>
    <phoneticPr fontId="7"/>
  </si>
  <si>
    <t>(オ)令和７年度の各介護サービス事業者等の
     独自の賃金改善額</t>
    <phoneticPr fontId="7"/>
  </si>
  <si>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</si>
  <si>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7"/>
  </si>
  <si>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7"/>
  </si>
  <si>
    <t>令和７年度と比較して増加した令和８年度の加算額以上の新たな賃金改善額</t>
    <rPh sb="10" eb="12">
      <t>ゾウカ</t>
    </rPh>
    <rPh sb="20" eb="23">
      <t>カサンガク</t>
    </rPh>
    <rPh sb="33" eb="34">
      <t>ガク</t>
    </rPh>
    <phoneticPr fontId="7"/>
  </si>
  <si>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</si>
  <si>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</si>
  <si>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</si>
  <si>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</si>
  <si>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</si>
  <si>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（例）
・基本給の処遇改善加算等を原資とする部分と処遇改善手当の総額（○○○円）から２（２）②イ・ウの総額（○○○円）を除して、○○○円
・加算等を原資としない△△手当は、対象者〇人×○円×１２か月＝○○○円</t>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</si>
  <si>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</si>
  <si>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7"/>
  </si>
  <si>
    <t>処遇改善加算Ⅰ～Ⅳ</t>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</si>
  <si>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</si>
  <si>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処遇改善加算Ⅰ～Ⅲ</t>
    <phoneticPr fontId="7"/>
  </si>
  <si>
    <t>① 処遇改善加算Ⅳ相当の加算額の１/２</t>
    <rPh sb="9" eb="11">
      <t>ソウトウ</t>
    </rPh>
    <rPh sb="12" eb="15">
      <t>カサンガク</t>
    </rPh>
    <phoneticPr fontId="7"/>
  </si>
  <si>
    <t>処遇改善加算Ⅰ～Ⅱ</t>
    <phoneticPr fontId="7"/>
  </si>
  <si>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7"/>
  </si>
  <si>
    <t>処遇改善加算Ⅰ</t>
    <phoneticPr fontId="7"/>
  </si>
  <si>
    <t>月額賃金改善要件Ⅰを満たしている事業所数</t>
    <rPh sb="0" eb="8">
      <t>ゲツガクチンギンカイゼンヨウケン</t>
    </rPh>
    <rPh sb="10" eb="11">
      <t>ミ</t>
    </rPh>
    <rPh sb="16" eb="19">
      <t>ジギョウショ</t>
    </rPh>
    <rPh sb="19" eb="20">
      <t>スウ</t>
    </rPh>
    <phoneticPr fontId="7"/>
  </si>
  <si>
    <t>（２）キャリアパス要件Ⅰ・Ⅱ　※要件Ⅰ・Ⅱの両方を満たすこと。</t>
    <rPh sb="9" eb="11">
      <t>ヨウケン</t>
    </rPh>
    <rPh sb="16" eb="18">
      <t>ヨウケン</t>
    </rPh>
    <rPh sb="22" eb="24">
      <t>リョウホウ</t>
    </rPh>
    <rPh sb="25" eb="26">
      <t>ミ</t>
    </rPh>
    <phoneticPr fontId="7"/>
  </si>
  <si>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</si>
  <si>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</si>
  <si>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</si>
  <si>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</si>
  <si>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職員の任用における職位、職責又は職務内容等の要件を定めている。</t>
    <rPh sb="3" eb="5">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</si>
  <si>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</si>
  <si>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</si>
  <si>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</si>
  <si>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</si>
  <si>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</si>
  <si>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</si>
  <si>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</si>
  <si>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</si>
  <si>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</si>
  <si>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</si>
  <si>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</si>
  <si>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</si>
  <si>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イについて、全ての職員に周知している。</t>
    <rPh sb="6" eb="7">
      <t>スベ</t>
    </rPh>
    <phoneticPr fontId="7"/>
  </si>
  <si>
    <t>（３）キャリアパス要件Ⅲ（昇給の仕組みの整備等）</t>
    <rPh sb="9" eb="11">
      <t>ヨウケン</t>
    </rPh>
    <phoneticPr fontId="7"/>
  </si>
  <si>
    <t>計画書の記載時点で要件を満たすとしていた事業所は左欄にチェック（✓）すること。</t>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</si>
  <si>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</si>
  <si>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</si>
  <si>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</si>
  <si>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</si>
  <si>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</si>
  <si>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</si>
  <si>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イについて、全ての介護職員に周知している。</t>
    <rPh sb="6" eb="7">
      <t>スベ</t>
    </rPh>
    <phoneticPr fontId="7"/>
  </si>
  <si>
    <t>（４）キャリアパス要件Ⅳ（改善後の賃金要件）　【処遇改善加算Ⅰ・Ⅱ】</t>
    <rPh sb="9" eb="11">
      <t>ヨウケン</t>
    </rPh>
    <phoneticPr fontId="7"/>
  </si>
  <si>
    <t>処遇改善加算Ⅰ・Ⅱ（令和８年４月、５月）</t>
    <rPh sb="10" eb="12">
      <t>レイワ</t>
    </rPh>
    <rPh sb="13" eb="14">
      <t>ネン</t>
    </rPh>
    <rPh sb="15" eb="16">
      <t>ガツ</t>
    </rPh>
    <rPh sb="18" eb="19">
      <t>ガツ</t>
    </rPh>
    <phoneticPr fontId="7"/>
  </si>
  <si>
    <t>⇒</t>
    <phoneticPr fontId="7"/>
  </si>
  <si>
    <t>（別紙様式3-2「キャリアパス要件Ⅳ」の欄から転記）</t>
    <rPh sb="1" eb="3">
      <t>ベッシ</t>
    </rPh>
    <rPh sb="3" eb="5">
      <t>ヨウシキ</t>
    </rPh>
    <rPh sb="19" eb="20">
      <t>ラン</t>
    </rPh>
    <rPh sb="22" eb="24">
      <t>テンキ</t>
    </rPh>
    <phoneticPr fontId="7"/>
  </si>
  <si>
    <t>処遇改善加算Ⅰイ、Ⅰロ、Ⅱイ、Ⅱロの要件（令和８年６月以降）</t>
    <rPh sb="21" eb="23">
      <t>レイワ</t>
    </rPh>
    <rPh sb="24" eb="25">
      <t>ネン</t>
    </rPh>
    <rPh sb="26" eb="27">
      <t>ガツ</t>
    </rPh>
    <rPh sb="27" eb="29">
      <t>イコウ</t>
    </rPh>
    <phoneticPr fontId="7"/>
  </si>
  <si>
    <t>（別紙様式3-2「キャリアパス要件Ⅳ」の欄から転記）</t>
    <rPh sb="1" eb="3">
      <t>ベッシ</t>
    </rPh>
    <rPh sb="3" eb="5">
      <t>ヨウシキ</t>
    </rPh>
    <rPh sb="20" eb="21">
      <t>ラン</t>
    </rPh>
    <rPh sb="23" eb="25">
      <t>テンキ</t>
    </rPh>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</si>
  <si>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</si>
  <si>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</si>
  <si>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！キャリアパス要件Ⅳの欄に「×」があるのに、左のチェックボックスにチェック（✔）が入っていません。</t>
    <rPh sb="7" eb="9">
      <t>ヨウケン</t>
    </rPh>
    <rPh sb="11" eb="12">
      <t>ラン</t>
    </rPh>
    <rPh sb="22" eb="23">
      <t>ヒダリ</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</si>
  <si>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</si>
  <si>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</si>
  <si>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</si>
  <si>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その他（</t>
    <rPh sb="2" eb="3">
      <t>タ</t>
    </rPh>
    <phoneticPr fontId="7"/>
  </si>
  <si>
    <t>）</t>
    <phoneticPr fontId="7"/>
  </si>
  <si>
    <t>！「その他」にチェック（✔）した場合は、具体的な内容を記載してください。</t>
    <rPh sb="4" eb="5">
      <t>タ</t>
    </rPh>
    <rPh sb="16" eb="18">
      <t>バアイ</t>
    </rPh>
    <rPh sb="20" eb="22">
      <t>グタイ</t>
    </rPh>
    <phoneticPr fontId="7"/>
  </si>
  <si>
    <t>（５）職場環境等要件</t>
    <rPh sb="3" eb="7">
      <t>ショクバカンキョウ</t>
    </rPh>
    <rPh sb="7" eb="8">
      <t>トウ</t>
    </rPh>
    <rPh sb="8" eb="10">
      <t>ヨウケン</t>
    </rPh>
    <phoneticPr fontId="7"/>
  </si>
  <si>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7"/>
  </si>
  <si>
    <t>【４，５月は、処遇改善加算Ⅰ・Ⅱ、６月以降は処遇改善加算Ⅰイ、Ⅰロ、Ⅱイ、Ⅱロが対象】</t>
    <phoneticPr fontId="7"/>
  </si>
  <si>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7"/>
  </si>
  <si>
    <t>【処遇改善加算Ⅲ・Ⅳ、６月以降は新規に対象となるサービスも対象】</t>
    <phoneticPr fontId="7"/>
  </si>
  <si>
    <t>区分</t>
    <rPh sb="0" eb="2">
      <t>クブン</t>
    </rPh>
    <phoneticPr fontId="7"/>
  </si>
  <si>
    <t>内容</t>
    <rPh sb="0" eb="2">
      <t>ナイヨウ</t>
    </rPh>
    <phoneticPr fontId="7"/>
  </si>
  <si>
    <t>入職促進に向けた取組</t>
    <phoneticPr fontId="7"/>
  </si>
  <si>
    <t>①法人や事業所の経営理念やケア方針・人材育成方針、その実現のための施策・仕組みなどの明確化</t>
    <phoneticPr fontId="7"/>
  </si>
  <si>
    <t>②事業者の共同による採用・人事ローテーション・研修のための制度構築</t>
    <phoneticPr fontId="7"/>
  </si>
  <si>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7"/>
  </si>
  <si>
    <t>④職業体験の受入れや地域行事への参加や主催等による職業魅力度向上の取組の実施</t>
    <phoneticPr fontId="7"/>
  </si>
  <si>
    <t>資質の向上やキャリアアップに向けた支援</t>
    <phoneticPr fontId="7"/>
  </si>
  <si>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7"/>
  </si>
  <si>
    <t>⑥研修の受講やキャリア段位制度と人事考課との連動</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</si>
  <si>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</si>
  <si>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</si>
  <si>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両立支援・多様な働き方の推進</t>
    <phoneticPr fontId="7"/>
  </si>
  <si>
    <t>⑨子育てや家族等の介護等と仕事の両立を目指す者のための休業制度等の充実、事業所内託児施設の整備</t>
    <phoneticPr fontId="7"/>
  </si>
  <si>
    <t>⑩職員の事情等の状況に応じた勤務シフトや短時間正規職員制度の導入、職員の希望に即した非正規職員から正規職員への転換の制度等の整備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</si>
  <si>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7"/>
  </si>
  <si>
    <t>⑫有給休暇の取得促進のため、情報共有や複数担当制等により、業務の属人化の解消、業務配分の偏りの解消を行っている</t>
    <phoneticPr fontId="7"/>
  </si>
  <si>
    <t>腰痛を含む心身の健康管理</t>
    <phoneticPr fontId="7"/>
  </si>
  <si>
    <t>⑬業務や福利厚生制度、メンタルヘルス等の職員相談窓口の設置等相談体制の充実</t>
    <phoneticPr fontId="7"/>
  </si>
  <si>
    <t>⑭短時間勤務労働者等も受診可能な健康診断・ストレスチェックや、従業員のための休憩室の設置等健康管理対策の実施</t>
    <phoneticPr fontId="7"/>
  </si>
  <si>
    <t>⑮職員の身体の負担軽減のための介護技術の修得支援、職員に対する腰痛対策の研修、管理者に対する雇用管理改善の研修等の実施</t>
    <rPh sb="1" eb="3">
      <t>ショクイン</t>
    </rPh>
    <phoneticPr fontId="7"/>
  </si>
  <si>
    <t>⑯事故・トラブルへの対応マニュアル等の作成等の体制の整備</t>
    <phoneticPr fontId="7"/>
  </si>
  <si>
    <t>生産性向上のための取組</t>
    <phoneticPr fontId="7"/>
  </si>
  <si>
    <t>⑰厚生労働省が示している「生産性向上ガイドライン」に基づき、業務改善活動の体制構築（委員会やプロジェクトチームの立ち上げ、外部の研修会の活用等）を行っている</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</si>
  <si>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</si>
  <si>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</si>
  <si>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</si>
  <si>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㉑介護ソフト（記録、情報共有、請求業務転記が不要なもの。）、情報端末（タブレット端末、スマートフォン端末等）の導入</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</si>
  <si>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</si>
  <si>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</si>
  <si>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</si>
  <si>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㉔の２　１法人あたり１の施設又は事業所のみを運営するような法人等の小規模事業者であり、㉔の取組を実施している。</t>
    <phoneticPr fontId="7"/>
  </si>
  <si>
    <t>やりがい・働きがいの醸成</t>
    <phoneticPr fontId="7"/>
  </si>
  <si>
    <t>㉕ミーティング等による職場内コミュニケーションの円滑化による個々の介護職員の気づきを踏まえた勤務環境やケア内容の改善</t>
    <phoneticPr fontId="7"/>
  </si>
  <si>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7"/>
  </si>
  <si>
    <t>㉗利用者本位のケア方針など介護保険や法人の理念等を定期的に学ぶ機会の提供</t>
    <phoneticPr fontId="7"/>
  </si>
  <si>
    <t>㉘ケアの好事例や、利用者やその家族からの謝意等の情報を共有する機会の提供</t>
    <phoneticPr fontId="7"/>
  </si>
  <si>
    <t>（６）令和８年度特例要件</t>
    <rPh sb="3" eb="5">
      <t>レイワ</t>
    </rPh>
    <rPh sb="6" eb="8">
      <t>ネンド</t>
    </rPh>
    <rPh sb="8" eb="10">
      <t>トクレイ</t>
    </rPh>
    <rPh sb="10" eb="12">
      <t>ヨウケン</t>
    </rPh>
    <phoneticPr fontId="7"/>
  </si>
  <si>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7"/>
  </si>
  <si>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</si>
  <si>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</si>
  <si>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</si>
  <si>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</si>
  <si>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7"/>
  </si>
  <si>
    <t>　</t>
    <phoneticPr fontId="7"/>
  </si>
  <si>
    <t>本実績報告書の記載内容・確認事項の内容に間違いありません。
記載内容を証明する資料を適切に保管することを誓約します。</t>
    <rPh sb="1" eb="3">
      <t>ジッセキ</t>
    </rPh>
    <rPh sb="3" eb="5">
      <t>ホウコク</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</si>
  <si>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</si>
  <si>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</si>
  <si>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</si>
  <si>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</si>
  <si>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</si>
  <si>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</si>
  <si>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</si>
  <si>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</si>
  <si>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</si>
  <si>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</si>
  <si>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</si>
  <si>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</si>
  <si>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加算以外の部分で賃金水準を下げていない</t>
    <phoneticPr fontId="7"/>
  </si>
  <si>
    <t>（３）</t>
    <phoneticPr fontId="7"/>
  </si>
  <si>
    <t>令和７年度と比較して増加した令和８年度の加算額以上の新たな賃金改善を行っている</t>
    <rPh sb="34" eb="35">
      <t>オコナ</t>
    </rPh>
    <phoneticPr fontId="7"/>
  </si>
  <si>
    <t>３　介護職員等処遇改善加算の要件について</t>
    <phoneticPr fontId="7"/>
  </si>
  <si>
    <t>月額賃金改善要件</t>
    <phoneticPr fontId="7"/>
  </si>
  <si>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7"/>
  </si>
  <si>
    <t>キャリアパス要件Ⅰ・Ⅱ</t>
    <phoneticPr fontId="7"/>
  </si>
  <si>
    <t>キャリアパス要件Ⅰ（任用要件・賃金体系の整備等）とキャリアパス要件Ⅱ（研修の実施等）の両方を満たすこと</t>
    <rPh sb="43" eb="45">
      <t>リョウホウ</t>
    </rPh>
    <rPh sb="46" eb="47">
      <t>ミ</t>
    </rPh>
    <phoneticPr fontId="7"/>
  </si>
  <si>
    <t>キャリアパス要件Ⅲ</t>
    <phoneticPr fontId="7"/>
  </si>
  <si>
    <t>キャリアパス要件Ⅲ（昇給の仕組みの整備等）を満たすこと</t>
    <rPh sb="22" eb="23">
      <t>ミ</t>
    </rPh>
    <phoneticPr fontId="7"/>
  </si>
  <si>
    <t>（４）</t>
    <phoneticPr fontId="7"/>
  </si>
  <si>
    <t>キャリアパス要件Ⅳ</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</si>
  <si>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</si>
  <si>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（５）</t>
    <phoneticPr fontId="7"/>
  </si>
  <si>
    <t>職場環境等要件</t>
    <phoneticPr fontId="7"/>
  </si>
  <si>
    <t>各加算区分の算定に必要な要件を満たしていること</t>
    <phoneticPr fontId="7"/>
  </si>
  <si>
    <t>（６）</t>
    <phoneticPr fontId="7"/>
  </si>
  <si>
    <t>令和８年度特例要件</t>
    <rPh sb="0" eb="2">
      <t>レイワ</t>
    </rPh>
    <rPh sb="3" eb="5">
      <t>ネンド</t>
    </rPh>
    <rPh sb="5" eb="7">
      <t>トクレイ</t>
    </rPh>
    <rPh sb="7" eb="9">
      <t>ヨウケン</t>
    </rPh>
    <phoneticPr fontId="7"/>
  </si>
  <si>
    <t>生産性向上や協働化の取組を行っていること</t>
    <rPh sb="10" eb="12">
      <t>トリクミ</t>
    </rPh>
    <rPh sb="13" eb="14">
      <t>オコナ</t>
    </rPh>
    <phoneticPr fontId="7"/>
  </si>
  <si>
    <t>別紙様式３－２個票</t>
    <rPh sb="0" eb="2">
      <t>ベッシ</t>
    </rPh>
    <rPh sb="2" eb="4">
      <t>ヨウシキ</t>
    </rPh>
    <rPh sb="7" eb="9">
      <t>コヒョウ</t>
    </rPh>
    <phoneticPr fontId="7"/>
  </si>
  <si>
    <t>キャリアパス要件Ⅳについて</t>
    <rPh sb="6" eb="8">
      <t>ヨウケン</t>
    </rPh>
    <phoneticPr fontId="7"/>
  </si>
  <si>
    <t>　処遇改善加算の加算額［円］</t>
    <rPh sb="8" eb="11">
      <t>カサンガク</t>
    </rPh>
    <rPh sb="12" eb="13">
      <t>エン</t>
    </rPh>
    <phoneticPr fontId="7"/>
  </si>
  <si>
    <t>令和８年
４月・５月分</t>
    <rPh sb="0" eb="2">
      <t>レイワ</t>
    </rPh>
    <rPh sb="3" eb="4">
      <t>ネン</t>
    </rPh>
    <rPh sb="6" eb="7">
      <t>ガツ</t>
    </rPh>
    <rPh sb="9" eb="10">
      <t>ガツ</t>
    </rPh>
    <rPh sb="10" eb="11">
      <t>ブン</t>
    </rPh>
    <phoneticPr fontId="7"/>
  </si>
  <si>
    <t>　改善後の賃金が年額440万円以上となる者の数</t>
    <phoneticPr fontId="7"/>
  </si>
  <si>
    <t>　処遇改善加算Ⅰ・Ⅱの算定を届け出た事業所数
　（短期入所・予防・総合事業での重複除く）</t>
    <rPh sb="11" eb="13">
      <t>サンテイ</t>
    </rPh>
    <phoneticPr fontId="7"/>
  </si>
  <si>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7"/>
  </si>
  <si>
    <t>令和８年６月以降分</t>
    <rPh sb="0" eb="2">
      <t>レイワ</t>
    </rPh>
    <rPh sb="3" eb="4">
      <t>ネン</t>
    </rPh>
    <rPh sb="5" eb="6">
      <t>ガツ</t>
    </rPh>
    <rPh sb="6" eb="8">
      <t>イコウ</t>
    </rPh>
    <rPh sb="8" eb="9">
      <t>ブン</t>
    </rPh>
    <phoneticPr fontId="7"/>
  </si>
  <si>
    <t>　処遇改善加算Ⅰイ、Ⅰロ、Ⅱイ、Ⅱロの算定を届け出た事業所数
　（短期入所・予防・総合事業での重複除く）</t>
    <rPh sb="19" eb="21">
      <t>サンテイ</t>
    </rPh>
    <phoneticPr fontId="7"/>
  </si>
  <si>
    <t>介護保険
事業所
番号</t>
    <rPh sb="0" eb="2">
      <t>カイゴ</t>
    </rPh>
    <rPh sb="2" eb="4">
      <t>ホケン</t>
    </rPh>
    <rPh sb="5" eb="8">
      <t>ジギョウショ</t>
    </rPh>
    <rPh sb="9" eb="11">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</si>
  <si>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</si>
  <si>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</si>
  <si>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</si>
  <si>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介護職員等処遇改善加算</t>
    <rPh sb="0" eb="9">
      <t>カイゴショクイントウショグウカイゼン</t>
    </rPh>
    <rPh sb="9" eb="11">
      <t xml:space="preserve">カサン </t>
    </rPh>
    <phoneticPr fontId="7"/>
  </si>
  <si>
    <t>４、５月時点の処遇改善加算対象サービス</t>
    <phoneticPr fontId="7"/>
  </si>
  <si>
    <t>４、５月時点の処遇改善加算区分</t>
    <rPh sb="13" eb="15">
      <t>クブン</t>
    </rPh>
    <phoneticPr fontId="7"/>
  </si>
  <si>
    <t>６月以降の処遇改善加算区分</t>
    <rPh sb="2" eb="4">
      <t>イコウ</t>
    </rPh>
    <rPh sb="11" eb="13">
      <t>クブン</t>
    </rPh>
    <phoneticPr fontId="7"/>
  </si>
  <si>
    <t>キャリアパス要件Ⅳの適用</t>
    <rPh sb="6" eb="8">
      <t>ヨウケン</t>
    </rPh>
    <rPh sb="10" eb="12">
      <t>テキヨウ</t>
    </rPh>
    <phoneticPr fontId="7"/>
  </si>
  <si>
    <t>キャリアパス要件Ⅳの必要数チェック
（併設の場合０）</t>
    <phoneticPr fontId="7"/>
  </si>
  <si>
    <t>令和８年度特例要件の対象</t>
    <rPh sb="0" eb="2">
      <t>レイワ</t>
    </rPh>
    <rPh sb="3" eb="5">
      <t>ネンド</t>
    </rPh>
    <rPh sb="5" eb="7">
      <t>トクレイ</t>
    </rPh>
    <rPh sb="7" eb="9">
      <t>ヨウケン</t>
    </rPh>
    <rPh sb="10" eb="12">
      <t>タイショウ</t>
    </rPh>
    <phoneticPr fontId="7"/>
  </si>
  <si>
    <t>令和８年４月・５月分</t>
    <rPh sb="0" eb="2">
      <t>レイワ</t>
    </rPh>
    <rPh sb="3" eb="4">
      <t>ネン</t>
    </rPh>
    <rPh sb="5" eb="6">
      <t>ガツ</t>
    </rPh>
    <rPh sb="8" eb="9">
      <t>ガツ</t>
    </rPh>
    <rPh sb="9" eb="10">
      <t>ブン</t>
    </rPh>
    <phoneticPr fontId="7"/>
  </si>
  <si>
    <t>令和８年４月、５月に算定した
加算区分</t>
    <rPh sb="0" eb="2">
      <t>レイワ</t>
    </rPh>
    <rPh sb="3" eb="4">
      <t>ネン</t>
    </rPh>
    <rPh sb="5" eb="6">
      <t>ガツ</t>
    </rPh>
    <rPh sb="8" eb="9">
      <t>ガツ</t>
    </rPh>
    <rPh sb="10" eb="12">
      <t>サンテイ</t>
    </rPh>
    <rPh sb="15" eb="17">
      <t>カサン</t>
    </rPh>
    <rPh sb="17" eb="19">
      <t>クブン</t>
    </rPh>
    <phoneticPr fontId="7"/>
  </si>
  <si>
    <t>加算の総額
［円］</t>
    <rPh sb="0" eb="2">
      <t>カサン</t>
    </rPh>
    <rPh sb="3" eb="5">
      <t>ソウガク</t>
    </rPh>
    <rPh sb="7" eb="8">
      <t>エン</t>
    </rPh>
    <phoneticPr fontId="7"/>
  </si>
  <si>
    <t>加算Ⅳ相当の加算額の１/２</t>
    <rPh sb="0" eb="2">
      <t>カサン</t>
    </rPh>
    <rPh sb="3" eb="5">
      <t>ソウトウ</t>
    </rPh>
    <rPh sb="6" eb="9">
      <t>カサンガク</t>
    </rPh>
    <phoneticPr fontId="7"/>
  </si>
  <si>
    <t>月額賃金改善要件</t>
    <rPh sb="0" eb="2">
      <t>ゲツガク</t>
    </rPh>
    <rPh sb="2" eb="4">
      <t>チンギン</t>
    </rPh>
    <rPh sb="4" eb="6">
      <t>カイゼン</t>
    </rPh>
    <rPh sb="6" eb="8">
      <t>ヨウケン</t>
    </rPh>
    <phoneticPr fontId="7"/>
  </si>
  <si>
    <t>キャリアパス
要件Ⅳ</t>
    <rPh sb="7" eb="9">
      <t>ヨウケン</t>
    </rPh>
    <phoneticPr fontId="7"/>
  </si>
  <si>
    <t>令和８年度
特例要件</t>
    <rPh sb="0" eb="2">
      <t>レイワ</t>
    </rPh>
    <rPh sb="3" eb="5">
      <t>ネンド</t>
    </rPh>
    <rPh sb="6" eb="8">
      <t>トクレイ</t>
    </rPh>
    <rPh sb="8" eb="10">
      <t>ヨウケン</t>
    </rPh>
    <phoneticPr fontId="7"/>
  </si>
  <si>
    <t>令和８年６月
以降に算定した加算区分</t>
    <rPh sb="0" eb="2">
      <t>レイワ</t>
    </rPh>
    <rPh sb="3" eb="4">
      <t>ネン</t>
    </rPh>
    <rPh sb="5" eb="6">
      <t>ガツ</t>
    </rPh>
    <rPh sb="7" eb="9">
      <t>イコウ</t>
    </rPh>
    <rPh sb="10" eb="12">
      <t>サンテイ</t>
    </rPh>
    <rPh sb="14" eb="16">
      <t>カサン</t>
    </rPh>
    <rPh sb="16" eb="18">
      <t>クブン</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</si>
  <si>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7"/>
  </si>
  <si>
    <t>令和８年４月、５月</t>
    <rPh sb="0" eb="2">
      <t>レイワ</t>
    </rPh>
    <rPh sb="3" eb="4">
      <t>ネン</t>
    </rPh>
    <rPh sb="5" eb="6">
      <t>ガツ</t>
    </rPh>
    <rPh sb="8" eb="9">
      <t>ガツ</t>
    </rPh>
    <phoneticPr fontId="7"/>
  </si>
  <si>
    <t xml:space="preserve">1 </t>
    <phoneticPr fontId="7"/>
  </si>
  <si>
    <t>処遇改善加算Ⅰ</t>
  </si>
  <si>
    <t>申請時、令和８年度特例要件を満たすこととしていない</t>
  </si>
  <si>
    <t>処遇改善加算</t>
    <rPh sb="0" eb="4">
      <t>ショグウカイゼン</t>
    </rPh>
    <rPh sb="4" eb="6">
      <t>カサン</t>
    </rPh>
    <phoneticPr fontId="7"/>
  </si>
  <si>
    <t>申請時点でケアプランデータ連携システムを利用している</t>
  </si>
  <si>
    <t>表１　加算率一覧</t>
    <rPh sb="0" eb="1">
      <t>ヒョウ</t>
    </rPh>
    <rPh sb="3" eb="6">
      <t>カサンリツ</t>
    </rPh>
    <rPh sb="6" eb="8">
      <t>イチラン</t>
    </rPh>
    <phoneticPr fontId="7"/>
  </si>
  <si>
    <t>表３</t>
    <rPh sb="0" eb="1">
      <t>ヒョウ</t>
    </rPh>
    <phoneticPr fontId="7"/>
  </si>
  <si>
    <t>表５</t>
    <rPh sb="0" eb="1">
      <t>ヒョウ</t>
    </rPh>
    <phoneticPr fontId="7"/>
  </si>
  <si>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7"/>
  </si>
  <si>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</si>
  <si>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表９　令和８年度特例要件</t>
    <rPh sb="0" eb="1">
      <t>ヒョウ</t>
    </rPh>
    <rPh sb="3" eb="5">
      <t>レイワ</t>
    </rPh>
    <rPh sb="6" eb="8">
      <t>ネンド</t>
    </rPh>
    <rPh sb="8" eb="10">
      <t>トクレイ</t>
    </rPh>
    <rPh sb="10" eb="12">
      <t>ヨウケン</t>
    </rPh>
    <phoneticPr fontId="7"/>
  </si>
  <si>
    <t>✓</t>
    <phoneticPr fontId="7"/>
  </si>
  <si>
    <t>４、５月の算定可能加算</t>
    <rPh sb="3" eb="4">
      <t>ガツ</t>
    </rPh>
    <rPh sb="5" eb="7">
      <t>サンテイ</t>
    </rPh>
    <rPh sb="7" eb="9">
      <t>カノウ</t>
    </rPh>
    <rPh sb="9" eb="11">
      <t>カサン</t>
    </rPh>
    <phoneticPr fontId="7"/>
  </si>
  <si>
    <t>サービス区分</t>
    <phoneticPr fontId="7"/>
  </si>
  <si>
    <t>コード値</t>
    <rPh sb="3" eb="4">
      <t>チ</t>
    </rPh>
    <phoneticPr fontId="79"/>
  </si>
  <si>
    <t>処遇改善加算Ⅳとの比</t>
    <rPh sb="9" eb="10">
      <t>ヒ</t>
    </rPh>
    <phoneticPr fontId="7"/>
  </si>
  <si>
    <t>対象</t>
    <rPh sb="0" eb="2">
      <t>タイショウ</t>
    </rPh>
    <phoneticPr fontId="7"/>
  </si>
  <si>
    <t>要件</t>
    <rPh sb="0" eb="2">
      <t>ヨウケン</t>
    </rPh>
    <phoneticPr fontId="7"/>
  </si>
  <si>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7"/>
  </si>
  <si>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7"/>
  </si>
  <si>
    <t>分類</t>
    <rPh sb="0" eb="2">
      <t>ブンルイ</t>
    </rPh>
    <phoneticPr fontId="7"/>
  </si>
  <si>
    <t>加算対象</t>
    <rPh sb="0" eb="2">
      <t>カサン</t>
    </rPh>
    <rPh sb="2" eb="4">
      <t>タイショウ</t>
    </rPh>
    <phoneticPr fontId="7"/>
  </si>
  <si>
    <t>加算対象外</t>
    <rPh sb="0" eb="2">
      <t>カサン</t>
    </rPh>
    <rPh sb="2" eb="5">
      <t>タイショウガイ</t>
    </rPh>
    <phoneticPr fontId="7"/>
  </si>
  <si>
    <t>訪問介護</t>
  </si>
  <si>
    <t>申請後、ケアプランデータ連携システムに加入し、利用している</t>
    <rPh sb="0" eb="2">
      <t>シンセイ</t>
    </rPh>
    <rPh sb="2" eb="3">
      <t>ゴ</t>
    </rPh>
    <rPh sb="19" eb="21">
      <t>カニュウ</t>
    </rPh>
    <rPh sb="23" eb="25">
      <t>リヨウ</t>
    </rPh>
    <phoneticPr fontId="7"/>
  </si>
  <si>
    <t>社会福祉連携推進法人に所属</t>
    <rPh sb="11" eb="13">
      <t>ショゾク</t>
    </rPh>
    <phoneticPr fontId="7"/>
  </si>
  <si>
    <t>処遇改善加算Ⅱ</t>
  </si>
  <si>
    <t>処遇改善加算Ⅲ</t>
  </si>
  <si>
    <t>処遇改善加算Ⅳ</t>
  </si>
  <si>
    <t>処遇改善加算Ⅰイ</t>
    <phoneticPr fontId="7"/>
  </si>
  <si>
    <t>処遇改善加算Ⅰロ</t>
    <phoneticPr fontId="7"/>
  </si>
  <si>
    <t>処遇改善加算Ⅱイ</t>
    <phoneticPr fontId="7"/>
  </si>
  <si>
    <t>処遇改善加算Ⅱロ</t>
    <phoneticPr fontId="7"/>
  </si>
  <si>
    <t>処遇改善加算Ⅲ</t>
    <phoneticPr fontId="7"/>
  </si>
  <si>
    <t>処遇改善加算Ⅳ</t>
    <phoneticPr fontId="7"/>
  </si>
  <si>
    <t>処遇改善加算</t>
    <rPh sb="0" eb="2">
      <t>ショグウ</t>
    </rPh>
    <rPh sb="2" eb="4">
      <t>カイゼン</t>
    </rPh>
    <rPh sb="4" eb="6">
      <t>カサン</t>
    </rPh>
    <phoneticPr fontId="7"/>
  </si>
  <si>
    <t>対象外</t>
    <rPh sb="0" eb="2">
      <t>タイショウ</t>
    </rPh>
    <rPh sb="2" eb="3">
      <t>ガイ</t>
    </rPh>
    <phoneticPr fontId="7"/>
  </si>
  <si>
    <t>夜間対応型訪問介護</t>
  </si>
  <si>
    <t>申請後、ケアプランデータ連携システムに加入し、利用している</t>
  </si>
  <si>
    <t>11</t>
    <phoneticPr fontId="79"/>
  </si>
  <si>
    <t>その他</t>
    <rPh sb="2" eb="3">
      <t>タ</t>
    </rPh>
    <phoneticPr fontId="7"/>
  </si>
  <si>
    <t>表４</t>
    <rPh sb="0" eb="1">
      <t>ヒョウ</t>
    </rPh>
    <phoneticPr fontId="7"/>
  </si>
  <si>
    <t>処遇改善加算Ⅱ</t>
    <phoneticPr fontId="7"/>
  </si>
  <si>
    <t>定期巡回･随時対応型訪問介護看護</t>
  </si>
  <si>
    <t>71</t>
    <phoneticPr fontId="79"/>
  </si>
  <si>
    <t>○</t>
    <phoneticPr fontId="7"/>
  </si>
  <si>
    <t>訪問入浴介護</t>
    <phoneticPr fontId="7"/>
  </si>
  <si>
    <t>76</t>
    <phoneticPr fontId="79"/>
  </si>
  <si>
    <t>介護予防訪問入浴介護</t>
    <phoneticPr fontId="7"/>
  </si>
  <si>
    <t>12</t>
    <phoneticPr fontId="79"/>
  </si>
  <si>
    <t>通所介護</t>
  </si>
  <si>
    <t>62</t>
    <phoneticPr fontId="79"/>
  </si>
  <si>
    <t>介護予防</t>
    <rPh sb="0" eb="2">
      <t>カイゴ</t>
    </rPh>
    <rPh sb="2" eb="4">
      <t>ヨボウ</t>
    </rPh>
    <phoneticPr fontId="7"/>
  </si>
  <si>
    <t>６月以降の算定可能加算</t>
    <rPh sb="1" eb="2">
      <t>ガツ</t>
    </rPh>
    <rPh sb="2" eb="4">
      <t>イコウ</t>
    </rPh>
    <rPh sb="5" eb="7">
      <t>サンテイ</t>
    </rPh>
    <rPh sb="7" eb="9">
      <t>カノウ</t>
    </rPh>
    <rPh sb="9" eb="11">
      <t>カサン</t>
    </rPh>
    <phoneticPr fontId="7"/>
  </si>
  <si>
    <t>地域密着型通所介護</t>
  </si>
  <si>
    <t>15</t>
    <phoneticPr fontId="79"/>
  </si>
  <si>
    <t>通所リハビリテーション</t>
    <phoneticPr fontId="7"/>
  </si>
  <si>
    <t>78</t>
    <phoneticPr fontId="79"/>
  </si>
  <si>
    <t>介護予防通所リハビリテーション</t>
    <phoneticPr fontId="7"/>
  </si>
  <si>
    <t>16</t>
    <phoneticPr fontId="79"/>
  </si>
  <si>
    <t>特定施設入居者生活介護</t>
    <phoneticPr fontId="7"/>
  </si>
  <si>
    <t>申請時点で生産性向上推進体制加算Ⅰ又はⅡを算定済</t>
  </si>
  <si>
    <t>申請後、生産性向上推進体制加算Ⅰ又はⅡを算定</t>
    <phoneticPr fontId="7"/>
  </si>
  <si>
    <t>66</t>
    <phoneticPr fontId="79"/>
  </si>
  <si>
    <t>特定施設入居者生活介護（短期利用型）</t>
    <rPh sb="12" eb="14">
      <t>タンキ</t>
    </rPh>
    <rPh sb="14" eb="16">
      <t>リヨウ</t>
    </rPh>
    <rPh sb="16" eb="17">
      <t>ガタ</t>
    </rPh>
    <phoneticPr fontId="7"/>
  </si>
  <si>
    <t>33</t>
    <phoneticPr fontId="79"/>
  </si>
  <si>
    <t>介護予防特定施設入居者生活介護</t>
    <phoneticPr fontId="7"/>
  </si>
  <si>
    <t>27</t>
    <phoneticPr fontId="79"/>
  </si>
  <si>
    <t>短期利用型</t>
    <rPh sb="0" eb="5">
      <t>タンキリヨウガタ</t>
    </rPh>
    <phoneticPr fontId="7"/>
  </si>
  <si>
    <t>地域密着型特定施設入居者生活介護</t>
    <phoneticPr fontId="7"/>
  </si>
  <si>
    <t>申請後、生産性向上推進体制加算Ⅰ又はⅡを算定</t>
  </si>
  <si>
    <t>35</t>
    <phoneticPr fontId="79"/>
  </si>
  <si>
    <t>地域密着型特定施設入居者生活介護（短期利用型）</t>
    <rPh sb="17" eb="22">
      <t>タンキリヨウガタ</t>
    </rPh>
    <phoneticPr fontId="7"/>
  </si>
  <si>
    <t>認知症対応型通所介護</t>
    <phoneticPr fontId="7"/>
  </si>
  <si>
    <t>28</t>
    <phoneticPr fontId="79"/>
  </si>
  <si>
    <t>介護予防認知症対応型通所介護</t>
    <phoneticPr fontId="7"/>
  </si>
  <si>
    <t>72</t>
    <phoneticPr fontId="79"/>
  </si>
  <si>
    <t>小規模多機能型居宅介護</t>
  </si>
  <si>
    <t>74</t>
    <phoneticPr fontId="79"/>
  </si>
  <si>
    <t>小規模多機能型居宅介護（短期利用型）</t>
    <rPh sb="12" eb="17">
      <t>タンキリヨウガタ</t>
    </rPh>
    <phoneticPr fontId="7"/>
  </si>
  <si>
    <t>73</t>
    <phoneticPr fontId="79"/>
  </si>
  <si>
    <t>介護予防小規模多機能型居宅介護</t>
    <phoneticPr fontId="7"/>
  </si>
  <si>
    <t>68</t>
    <phoneticPr fontId="79"/>
  </si>
  <si>
    <t>短期利用型</t>
    <rPh sb="0" eb="2">
      <t>タンキ</t>
    </rPh>
    <rPh sb="2" eb="4">
      <t>リヨウ</t>
    </rPh>
    <rPh sb="4" eb="5">
      <t>ガタ</t>
    </rPh>
    <phoneticPr fontId="7"/>
  </si>
  <si>
    <t>介護予防小規模多機能型居宅介護（短期利用型）</t>
    <phoneticPr fontId="7"/>
  </si>
  <si>
    <t>介護予防小規模多機能型居宅介護_短期利用型_R8</t>
  </si>
  <si>
    <t>75</t>
    <phoneticPr fontId="79"/>
  </si>
  <si>
    <t>看護小規模多機能型居宅介護</t>
  </si>
  <si>
    <t>69</t>
    <phoneticPr fontId="79"/>
  </si>
  <si>
    <t>介護予防・短期利用型</t>
    <rPh sb="0" eb="2">
      <t>カイゴ</t>
    </rPh>
    <rPh sb="2" eb="4">
      <t>ヨボウ</t>
    </rPh>
    <rPh sb="5" eb="7">
      <t>タンキ</t>
    </rPh>
    <rPh sb="7" eb="9">
      <t>リヨウ</t>
    </rPh>
    <rPh sb="9" eb="10">
      <t>ガタ</t>
    </rPh>
    <phoneticPr fontId="7"/>
  </si>
  <si>
    <t>看護小規模多機能型居宅介護（短期利用型）</t>
    <rPh sb="14" eb="19">
      <t>タンキリヨウガタ</t>
    </rPh>
    <phoneticPr fontId="7"/>
  </si>
  <si>
    <t>77</t>
    <phoneticPr fontId="79"/>
  </si>
  <si>
    <t>認知症対応型共同生活介護</t>
  </si>
  <si>
    <t>79</t>
    <phoneticPr fontId="79"/>
  </si>
  <si>
    <t>認知症対応型共同生活介護（短期利用型）</t>
    <phoneticPr fontId="7"/>
  </si>
  <si>
    <t>認知症対応型共同生活介護_短期利用型_R8</t>
  </si>
  <si>
    <t>32</t>
    <phoneticPr fontId="79"/>
  </si>
  <si>
    <t>介護予防認知症対応型共同生活介護</t>
  </si>
  <si>
    <t>38</t>
    <phoneticPr fontId="79"/>
  </si>
  <si>
    <t>介護予防認知症対応型共同生活介護（短期利用型）</t>
    <phoneticPr fontId="7"/>
  </si>
  <si>
    <t>介護予防認知症対応型共同生活介護_短期利用型_R8</t>
  </si>
  <si>
    <t>37</t>
    <phoneticPr fontId="79"/>
  </si>
  <si>
    <t>介護老人福祉施設</t>
  </si>
  <si>
    <t>39</t>
    <phoneticPr fontId="79"/>
  </si>
  <si>
    <t>対象外</t>
    <rPh sb="0" eb="3">
      <t>タイショウガイ</t>
    </rPh>
    <phoneticPr fontId="7"/>
  </si>
  <si>
    <t>地域密着型介護老人福祉施設</t>
  </si>
  <si>
    <t>51</t>
    <phoneticPr fontId="79"/>
  </si>
  <si>
    <t>短期入所生活介護</t>
  </si>
  <si>
    <t>54</t>
    <phoneticPr fontId="79"/>
  </si>
  <si>
    <t>介護予防短期入所生活介護</t>
  </si>
  <si>
    <t>21</t>
    <phoneticPr fontId="79"/>
  </si>
  <si>
    <t>介護老人保健施設</t>
  </si>
  <si>
    <t>24</t>
    <phoneticPr fontId="79"/>
  </si>
  <si>
    <t>52</t>
    <phoneticPr fontId="79"/>
  </si>
  <si>
    <t>22</t>
    <phoneticPr fontId="79"/>
  </si>
  <si>
    <t>25</t>
    <phoneticPr fontId="79"/>
  </si>
  <si>
    <t>23</t>
    <phoneticPr fontId="79"/>
  </si>
  <si>
    <t>介護医療院</t>
  </si>
  <si>
    <t>26</t>
    <phoneticPr fontId="79"/>
  </si>
  <si>
    <t>55</t>
    <phoneticPr fontId="79"/>
  </si>
  <si>
    <t>2A</t>
    <phoneticPr fontId="79"/>
  </si>
  <si>
    <t>訪問型サービス（独自）</t>
    <rPh sb="0" eb="2">
      <t>ホウモン</t>
    </rPh>
    <rPh sb="2" eb="3">
      <t>ガタ</t>
    </rPh>
    <rPh sb="8" eb="10">
      <t>ドクジ</t>
    </rPh>
    <phoneticPr fontId="79"/>
  </si>
  <si>
    <t>申請時点でケアプランデータ連携システムを利用している</t>
    <phoneticPr fontId="7"/>
  </si>
  <si>
    <t>申請後、ケアプランデータ連携システムに加入し、利用している</t>
    <phoneticPr fontId="7"/>
  </si>
  <si>
    <t>2B</t>
    <phoneticPr fontId="79"/>
  </si>
  <si>
    <t>訪問型サービス（独自／定率）</t>
    <rPh sb="0" eb="2">
      <t>ホウモン</t>
    </rPh>
    <rPh sb="2" eb="3">
      <t>ガタ</t>
    </rPh>
    <rPh sb="8" eb="10">
      <t>ドクジ</t>
    </rPh>
    <rPh sb="11" eb="13">
      <t>テイリツ</t>
    </rPh>
    <phoneticPr fontId="79"/>
  </si>
  <si>
    <t>A2</t>
    <phoneticPr fontId="79"/>
  </si>
  <si>
    <t>総合事業</t>
    <rPh sb="0" eb="2">
      <t>ソウゴウ</t>
    </rPh>
    <rPh sb="2" eb="4">
      <t>ジギョウ</t>
    </rPh>
    <phoneticPr fontId="7"/>
  </si>
  <si>
    <t>訪問型サービス（独自／定額）</t>
    <rPh sb="0" eb="2">
      <t>ホウモン</t>
    </rPh>
    <rPh sb="2" eb="3">
      <t>ガタ</t>
    </rPh>
    <rPh sb="8" eb="10">
      <t>ドクジ</t>
    </rPh>
    <rPh sb="11" eb="13">
      <t>テイガク</t>
    </rPh>
    <phoneticPr fontId="79"/>
  </si>
  <si>
    <t>A3</t>
    <phoneticPr fontId="79"/>
  </si>
  <si>
    <t>A4</t>
    <phoneticPr fontId="79"/>
  </si>
  <si>
    <t>通所型サービス（独自）（19人以上）</t>
    <rPh sb="0" eb="2">
      <t>ツウショ</t>
    </rPh>
    <rPh sb="2" eb="3">
      <t>ガタ</t>
    </rPh>
    <rPh sb="8" eb="10">
      <t>ドクジ</t>
    </rPh>
    <phoneticPr fontId="79"/>
  </si>
  <si>
    <t>A6</t>
    <phoneticPr fontId="79"/>
  </si>
  <si>
    <t>通所型サービス（独自／定率）（19人以上）</t>
    <rPh sb="0" eb="2">
      <t>ツウショ</t>
    </rPh>
    <rPh sb="2" eb="3">
      <t>ガタ</t>
    </rPh>
    <rPh sb="8" eb="10">
      <t>ドクジ</t>
    </rPh>
    <rPh sb="11" eb="13">
      <t>テイリツ</t>
    </rPh>
    <rPh sb="17" eb="18">
      <t>ニン</t>
    </rPh>
    <rPh sb="18" eb="20">
      <t>イジョウ</t>
    </rPh>
    <phoneticPr fontId="79"/>
  </si>
  <si>
    <t>A7</t>
    <phoneticPr fontId="79"/>
  </si>
  <si>
    <t>介護予防ケアマネジメント</t>
    <rPh sb="0" eb="2">
      <t>カイゴ</t>
    </rPh>
    <rPh sb="2" eb="4">
      <t>ヨボウ</t>
    </rPh>
    <phoneticPr fontId="7"/>
  </si>
  <si>
    <t>社会福祉連携推進法人に所属</t>
    <phoneticPr fontId="7"/>
  </si>
  <si>
    <t>通所型サービス（独自／定額）（19人以上）</t>
    <rPh sb="0" eb="2">
      <t>ツウショ</t>
    </rPh>
    <rPh sb="2" eb="3">
      <t>ガタ</t>
    </rPh>
    <rPh sb="8" eb="10">
      <t>ドクジ</t>
    </rPh>
    <rPh sb="11" eb="13">
      <t>テイガク</t>
    </rPh>
    <phoneticPr fontId="79"/>
  </si>
  <si>
    <t>A8</t>
    <phoneticPr fontId="79"/>
  </si>
  <si>
    <t>通所型サービス（独自）（19人未満）</t>
    <rPh sb="0" eb="2">
      <t>ツウショ</t>
    </rPh>
    <rPh sb="2" eb="3">
      <t>ガタ</t>
    </rPh>
    <rPh sb="8" eb="10">
      <t>ドクジ</t>
    </rPh>
    <rPh sb="15" eb="17">
      <t>ミマン</t>
    </rPh>
    <phoneticPr fontId="79"/>
  </si>
  <si>
    <t>介護予防訪問看護</t>
  </si>
  <si>
    <t>通所型サービス（独自／定率）（19人未満）</t>
    <rPh sb="0" eb="2">
      <t>ツウショ</t>
    </rPh>
    <rPh sb="2" eb="3">
      <t>ガタ</t>
    </rPh>
    <rPh sb="8" eb="10">
      <t>ドクジ</t>
    </rPh>
    <rPh sb="11" eb="13">
      <t>テイリツ</t>
    </rPh>
    <phoneticPr fontId="79"/>
  </si>
  <si>
    <t>訪問リハビリテーション</t>
  </si>
  <si>
    <t>通所型サービス（独自／定額）（19人未満）</t>
    <rPh sb="0" eb="2">
      <t>ツウショ</t>
    </rPh>
    <rPh sb="2" eb="3">
      <t>ガタ</t>
    </rPh>
    <rPh sb="8" eb="10">
      <t>ドクジ</t>
    </rPh>
    <rPh sb="11" eb="13">
      <t>テイガク</t>
    </rPh>
    <phoneticPr fontId="79"/>
  </si>
  <si>
    <t>介護予防訪問リハビリテーション</t>
  </si>
  <si>
    <t>AF</t>
    <phoneticPr fontId="7"/>
  </si>
  <si>
    <t>加算対象外</t>
    <rPh sb="0" eb="5">
      <t>カサンタイショウガイ</t>
    </rPh>
    <phoneticPr fontId="7"/>
  </si>
  <si>
    <t>居宅介護支援</t>
    <phoneticPr fontId="7"/>
  </si>
  <si>
    <t>介護予防支援</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</si>
  <si>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</si>
  <si>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</si>
  <si>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</si>
  <si>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</si>
  <si>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</si>
  <si>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</si>
  <si>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</si>
  <si>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</si>
  <si>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</si>
  <si>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</si>
  <si>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</si>
  <si>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</si>
  <si>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</si>
  <si>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</si>
  <si>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</si>
  <si>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</si>
  <si>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</si>
  <si>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</si>
  <si>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</si>
  <si>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</si>
  <si>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</si>
  <si>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</si>
  <si>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</si>
  <si>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</si>
  <si>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</si>
  <si>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</si>
  <si>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</si>
  <si>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</si>
  <si>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</si>
  <si>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</si>
  <si>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</si>
  <si>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</si>
  <si>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</si>
  <si>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</si>
  <si>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</si>
  <si>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</si>
  <si>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</si>
  <si>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</si>
  <si>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</si>
  <si>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</si>
  <si>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</si>
  <si>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</si>
  <si>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</si>
  <si>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</si>
  <si>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</si>
  <si>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</si>
  <si>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</si>
  <si>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</si>
  <si>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</si>
  <si>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</si>
  <si>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</si>
  <si>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</si>
  <si>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</si>
  <si>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</si>
  <si>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</si>
  <si>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</si>
  <si>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</si>
  <si>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</si>
  <si>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</si>
  <si>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</si>
  <si>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</si>
  <si>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</si>
  <si>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</si>
  <si>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</si>
  <si>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</si>
  <si>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</si>
  <si>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</si>
  <si>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</si>
  <si>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</si>
  <si>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</si>
  <si>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</si>
  <si>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</si>
  <si>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</si>
  <si>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</si>
  <si>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</si>
  <si>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</si>
  <si>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</si>
  <si>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</si>
  <si>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</si>
  <si>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</si>
  <si>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</si>
  <si>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</si>
  <si>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</si>
  <si>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</si>
  <si>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</si>
  <si>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</si>
  <si>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</si>
  <si>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</si>
  <si>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</si>
  <si>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</si>
  <si>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</si>
  <si>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</si>
  <si>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</si>
  <si>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</si>
  <si>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</si>
  <si>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</si>
  <si>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</si>
  <si>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</si>
  <si>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</si>
  <si>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</si>
  <si>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</si>
  <si>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</si>
  <si>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</si>
  <si>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</si>
  <si>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</si>
  <si>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</si>
  <si>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</si>
  <si>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</si>
  <si>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</si>
  <si>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</si>
  <si>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</si>
  <si>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</si>
  <si>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</si>
  <si>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</si>
  <si>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</si>
  <si>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</si>
  <si>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</si>
  <si>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</si>
  <si>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</si>
  <si>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</si>
  <si>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</si>
  <si>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</si>
  <si>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</si>
  <si>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</si>
  <si>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</si>
  <si>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</si>
  <si>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</si>
  <si>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</si>
  <si>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</si>
  <si>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</si>
  <si>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</si>
  <si>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</si>
  <si>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</si>
  <si>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</si>
  <si>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</si>
  <si>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</si>
  <si>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</si>
  <si>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</si>
  <si>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</si>
  <si>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</si>
  <si>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</si>
  <si>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</si>
  <si>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</si>
  <si>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</si>
  <si>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</si>
  <si>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</si>
  <si>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</si>
  <si>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</si>
  <si>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</si>
  <si>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</si>
  <si>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</si>
  <si>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</si>
  <si>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</si>
  <si>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</si>
  <si>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</si>
  <si>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</si>
  <si>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</si>
  <si>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</si>
  <si>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</si>
  <si>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</si>
  <si>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</si>
  <si>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</si>
  <si>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</si>
  <si>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</si>
  <si>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</si>
  <si>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</si>
  <si>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</si>
  <si>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</si>
  <si>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</si>
  <si>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</si>
  <si>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</si>
  <si>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</si>
  <si>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</si>
  <si>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</si>
  <si>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</si>
  <si>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</si>
  <si>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</si>
  <si>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</si>
  <si>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</si>
  <si>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</si>
  <si>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</si>
  <si>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</si>
  <si>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</si>
  <si>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</si>
  <si>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</si>
  <si>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</si>
  <si>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</si>
  <si>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</si>
  <si>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</si>
  <si>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</si>
  <si>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</si>
  <si>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</si>
  <si>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</si>
  <si>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</si>
  <si>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</si>
  <si>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</si>
  <si>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</si>
  <si>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</si>
  <si>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</si>
  <si>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</si>
  <si>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</si>
  <si>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</si>
  <si>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</si>
  <si>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</si>
  <si>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</si>
  <si>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</si>
  <si>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</si>
  <si>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</si>
  <si>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</si>
  <si>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</si>
  <si>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</si>
  <si>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</si>
  <si>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</si>
  <si>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</si>
  <si>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</si>
  <si>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</si>
  <si>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</si>
  <si>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</si>
  <si>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</si>
  <si>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</si>
  <si>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</si>
  <si>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</si>
  <si>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</si>
  <si>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</si>
  <si>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</si>
  <si>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</si>
  <si>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</si>
  <si>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</si>
  <si>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</si>
  <si>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</si>
  <si>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</si>
  <si>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</si>
  <si>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</si>
  <si>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</si>
  <si>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</si>
  <si>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</si>
  <si>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</si>
  <si>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</si>
  <si>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</si>
  <si>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</si>
  <si>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</si>
  <si>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</si>
  <si>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</si>
  <si>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</si>
  <si>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</si>
  <si>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</si>
  <si>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</si>
  <si>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</si>
  <si>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</si>
  <si>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</si>
  <si>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</si>
  <si>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</si>
  <si>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</si>
  <si>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</si>
  <si>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</si>
  <si>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</si>
  <si>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</si>
  <si>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</si>
  <si>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</si>
  <si>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</si>
  <si>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</si>
  <si>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</si>
  <si>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</si>
  <si>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</si>
  <si>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</si>
  <si>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</si>
  <si>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</si>
  <si>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</si>
  <si>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</si>
  <si>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</si>
  <si>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</si>
  <si>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</si>
  <si>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</si>
  <si>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</si>
  <si>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</si>
  <si>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</si>
  <si>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</si>
  <si>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</si>
  <si>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</si>
  <si>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</si>
  <si>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</si>
  <si>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</si>
  <si>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</si>
  <si>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</si>
  <si>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</si>
  <si>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</si>
  <si>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</si>
  <si>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</si>
  <si>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</si>
  <si>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</si>
  <si>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</si>
  <si>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</si>
  <si>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</si>
  <si>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</si>
  <si>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</si>
  <si>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</si>
  <si>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</si>
  <si>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</si>
  <si>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</si>
  <si>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</si>
  <si>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</si>
  <si>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</si>
  <si>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</si>
  <si>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</si>
  <si>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</si>
  <si>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</si>
  <si>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</si>
  <si>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</si>
  <si>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</si>
  <si>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</si>
  <si>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</si>
  <si>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</si>
  <si>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</si>
  <si>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</si>
  <si>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</si>
  <si>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</si>
  <si>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</si>
  <si>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</si>
  <si>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</si>
  <si>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</si>
  <si>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</si>
  <si>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</si>
  <si>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</si>
  <si>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</si>
  <si>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</si>
  <si>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</si>
  <si>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</si>
  <si>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</si>
  <si>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</si>
  <si>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</si>
  <si>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</si>
  <si>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</si>
  <si>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</si>
  <si>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</si>
  <si>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</si>
  <si>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</si>
  <si>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</si>
  <si>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</si>
  <si>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</si>
  <si>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</si>
  <si>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</si>
  <si>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</si>
  <si>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</si>
  <si>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</si>
  <si>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</si>
  <si>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</si>
  <si>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</si>
  <si>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</si>
  <si>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</si>
  <si>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</si>
  <si>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</si>
  <si>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</si>
  <si>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</si>
  <si>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</si>
  <si>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</si>
  <si>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</si>
  <si>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</si>
  <si>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</si>
  <si>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</si>
  <si>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</si>
  <si>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</si>
  <si>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</si>
  <si>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</si>
  <si>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</si>
  <si>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</si>
  <si>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</si>
  <si>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</si>
  <si>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</si>
  <si>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</si>
  <si>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</si>
  <si>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</si>
  <si>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</si>
  <si>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</si>
  <si>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</si>
  <si>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</si>
  <si>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</si>
  <si>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</si>
  <si>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</si>
  <si>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</si>
  <si>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</si>
  <si>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</si>
  <si>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</si>
  <si>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</si>
  <si>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</si>
  <si>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</si>
  <si>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</si>
  <si>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</si>
  <si>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</si>
  <si>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</si>
  <si>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</si>
  <si>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</si>
  <si>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</si>
  <si>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</si>
  <si>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</si>
  <si>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</si>
  <si>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</si>
  <si>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</si>
  <si>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</si>
  <si>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</si>
  <si>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</si>
  <si>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</si>
  <si>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</si>
  <si>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</si>
  <si>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</si>
  <si>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</si>
  <si>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</si>
  <si>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</si>
  <si>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</si>
  <si>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</si>
  <si>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</si>
  <si>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</si>
  <si>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</si>
  <si>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</si>
  <si>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</si>
  <si>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</si>
  <si>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</si>
  <si>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</si>
  <si>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</si>
  <si>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</si>
  <si>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</si>
  <si>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</si>
  <si>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</si>
  <si>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</si>
  <si>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</si>
  <si>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</si>
  <si>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</si>
  <si>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</si>
  <si>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</si>
  <si>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</si>
  <si>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</si>
  <si>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</si>
  <si>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</si>
  <si>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</si>
  <si>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</si>
  <si>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</si>
  <si>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</si>
  <si>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</si>
  <si>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</si>
  <si>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</si>
  <si>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</si>
  <si>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</si>
  <si>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</si>
  <si>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</si>
  <si>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</si>
  <si>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</si>
  <si>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</si>
  <si>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</si>
  <si>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</si>
  <si>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</si>
  <si>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</si>
  <si>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</si>
  <si>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</si>
  <si>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</si>
  <si>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</si>
  <si>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</si>
  <si>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</si>
  <si>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</si>
  <si>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</si>
  <si>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</si>
  <si>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</si>
  <si>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</si>
  <si>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</si>
  <si>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</si>
  <si>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</si>
  <si>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</si>
  <si>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</si>
  <si>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</si>
  <si>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</si>
  <si>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</si>
  <si>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</si>
  <si>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</si>
  <si>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</si>
  <si>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</si>
  <si>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</si>
  <si>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</si>
  <si>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</si>
  <si>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</si>
  <si>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</si>
  <si>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</si>
  <si>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</si>
  <si>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</si>
  <si>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</si>
  <si>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</si>
  <si>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</si>
  <si>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</si>
  <si>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</si>
  <si>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</si>
  <si>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</si>
  <si>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</si>
  <si>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</si>
  <si>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</si>
  <si>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</si>
  <si>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</si>
  <si>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</si>
  <si>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</si>
  <si>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</si>
  <si>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</si>
  <si>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</si>
  <si>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</si>
  <si>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</si>
  <si>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</si>
  <si>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</si>
  <si>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</si>
  <si>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</si>
  <si>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</si>
  <si>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</si>
  <si>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</si>
  <si>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</si>
  <si>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</si>
  <si>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</si>
  <si>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</si>
  <si>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</si>
  <si>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</si>
  <si>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</si>
  <si>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</si>
  <si>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</si>
  <si>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</si>
  <si>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</si>
  <si>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</si>
  <si>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</si>
  <si>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</si>
  <si>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</si>
  <si>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</si>
  <si>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</si>
  <si>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</si>
  <si>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</si>
  <si>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</si>
  <si>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</si>
  <si>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</si>
  <si>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</si>
  <si>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</si>
  <si>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</si>
  <si>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</si>
  <si>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</si>
  <si>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</si>
  <si>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</si>
  <si>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</si>
  <si>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</si>
  <si>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</si>
  <si>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</si>
  <si>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</si>
  <si>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</si>
  <si>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</si>
  <si>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</si>
  <si>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</si>
  <si>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</si>
  <si>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</si>
  <si>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</si>
  <si>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</si>
  <si>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</si>
  <si>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</si>
  <si>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</si>
  <si>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</si>
  <si>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</si>
  <si>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</si>
  <si>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</si>
  <si>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</si>
  <si>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</si>
  <si>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</si>
  <si>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</si>
  <si>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</si>
  <si>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</si>
  <si>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</si>
  <si>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</si>
  <si>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</si>
  <si>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</si>
  <si>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</si>
  <si>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</si>
  <si>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</si>
  <si>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</si>
  <si>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</si>
  <si>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</si>
  <si>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</si>
  <si>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</si>
  <si>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</si>
  <si>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</si>
  <si>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</si>
  <si>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</si>
  <si>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</si>
  <si>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</si>
  <si>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</si>
  <si>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</si>
  <si>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</si>
  <si>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</si>
  <si>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</si>
  <si>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</si>
  <si>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</si>
  <si>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</si>
  <si>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</si>
  <si>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</si>
  <si>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</si>
  <si>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</si>
  <si>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</si>
  <si>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</si>
  <si>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</si>
  <si>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</si>
  <si>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</si>
  <si>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</si>
  <si>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</si>
  <si>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</si>
  <si>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</si>
  <si>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</si>
  <si>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</si>
  <si>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</si>
  <si>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</si>
  <si>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</si>
  <si>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</si>
  <si>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</si>
  <si>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</si>
  <si>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</si>
  <si>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</si>
  <si>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</si>
  <si>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</si>
  <si>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</si>
  <si>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</si>
  <si>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</si>
  <si>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</si>
  <si>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</si>
  <si>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</si>
  <si>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</si>
  <si>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</si>
  <si>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</si>
  <si>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</si>
  <si>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</si>
  <si>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</si>
  <si>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</si>
  <si>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</si>
  <si>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</si>
  <si>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</si>
  <si>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</si>
  <si>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</si>
  <si>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</si>
  <si>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</si>
  <si>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</si>
  <si>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</si>
  <si>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</si>
  <si>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</si>
  <si>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</si>
  <si>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</si>
  <si>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</si>
  <si>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</si>
  <si>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</si>
  <si>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</si>
  <si>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</si>
  <si>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</si>
  <si>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</si>
  <si>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</si>
  <si>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</si>
  <si>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</si>
  <si>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</si>
  <si>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</si>
  <si>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</si>
  <si>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</si>
  <si>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</si>
  <si>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</si>
  <si>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</si>
  <si>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</si>
  <si>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</si>
  <si>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</si>
  <si>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</si>
  <si>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</si>
  <si>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</si>
  <si>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</si>
  <si>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</si>
  <si>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</si>
  <si>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</si>
  <si>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</si>
  <si>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</si>
  <si>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</si>
  <si>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</si>
  <si>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</si>
  <si>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</si>
  <si>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</si>
  <si>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</si>
  <si>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</si>
  <si>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</si>
  <si>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</si>
  <si>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</si>
  <si>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</si>
  <si>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</si>
  <si>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</si>
  <si>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</si>
  <si>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</si>
  <si>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</si>
  <si>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</si>
  <si>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</si>
  <si>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</si>
  <si>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</si>
  <si>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</si>
  <si>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</si>
  <si>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</si>
  <si>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</si>
  <si>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</si>
  <si>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</si>
  <si>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</si>
  <si>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</si>
  <si>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</si>
  <si>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</si>
  <si>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</si>
  <si>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</si>
  <si>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</si>
  <si>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</si>
  <si>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</si>
  <si>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</si>
  <si>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</si>
  <si>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</si>
  <si>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</si>
  <si>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</si>
  <si>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</si>
  <si>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</si>
  <si>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</si>
  <si>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</si>
  <si>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</si>
  <si>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</si>
  <si>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</si>
  <si>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</si>
  <si>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</si>
  <si>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</si>
  <si>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</si>
  <si>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</si>
  <si>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</si>
  <si>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</si>
  <si>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</si>
  <si>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</si>
  <si>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</si>
  <si>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</si>
  <si>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</si>
  <si>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</si>
  <si>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</si>
  <si>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</si>
  <si>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</si>
  <si>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</si>
  <si>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</si>
  <si>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</si>
  <si>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</si>
  <si>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</si>
  <si>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</si>
  <si>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</si>
  <si>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</si>
  <si>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</si>
  <si>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</si>
  <si>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</si>
  <si>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</si>
  <si>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</si>
  <si>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</si>
  <si>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</si>
  <si>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</si>
  <si>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</si>
  <si>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</si>
  <si>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</si>
  <si>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</si>
  <si>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</si>
  <si>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</si>
  <si>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</si>
  <si>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</si>
  <si>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</si>
  <si>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</si>
  <si>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</si>
  <si>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</si>
  <si>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</si>
  <si>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</si>
  <si>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</si>
  <si>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</si>
  <si>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</si>
  <si>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</si>
  <si>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</si>
  <si>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</si>
  <si>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</si>
  <si>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</si>
  <si>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</si>
  <si>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</si>
  <si>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</si>
  <si>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</si>
  <si>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</si>
  <si>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</si>
  <si>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</si>
  <si>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</si>
  <si>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</si>
  <si>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</si>
  <si>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</si>
  <si>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</si>
  <si>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</si>
  <si>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</si>
  <si>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</si>
  <si>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</si>
  <si>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</si>
  <si>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</si>
  <si>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</si>
  <si>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</si>
  <si>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</si>
  <si>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</si>
  <si>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</si>
  <si>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</si>
  <si>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</si>
  <si>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</si>
  <si>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</si>
  <si>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</si>
  <si>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</si>
  <si>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</si>
  <si>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</si>
  <si>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</si>
  <si>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</si>
  <si>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</si>
  <si>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</si>
  <si>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</si>
  <si>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</si>
  <si>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</si>
  <si>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</si>
  <si>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</si>
  <si>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</si>
  <si>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</si>
  <si>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</si>
  <si>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</si>
  <si>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</si>
  <si>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</si>
  <si>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</si>
  <si>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</si>
  <si>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</si>
  <si>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</si>
  <si>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</si>
  <si>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</si>
  <si>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</si>
  <si>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</si>
  <si>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</si>
  <si>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</si>
  <si>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</si>
  <si>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</si>
  <si>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</si>
  <si>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</si>
  <si>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</si>
  <si>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</si>
  <si>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</si>
  <si>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</si>
  <si>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</si>
  <si>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</si>
  <si>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</si>
  <si>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</si>
  <si>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</si>
  <si>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</si>
  <si>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</si>
  <si>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</si>
  <si>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</si>
  <si>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</si>
  <si>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</si>
  <si>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</si>
  <si>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</si>
  <si>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</si>
  <si>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</si>
  <si>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</si>
  <si>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</si>
  <si>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</si>
  <si>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</si>
  <si>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</si>
  <si>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</si>
  <si>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</si>
  <si>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</si>
  <si>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</si>
  <si>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</si>
  <si>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</si>
  <si>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</si>
  <si>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</si>
  <si>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</si>
  <si>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</si>
  <si>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</si>
  <si>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</si>
  <si>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</si>
  <si>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</si>
  <si>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</si>
  <si>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</si>
  <si>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</si>
  <si>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</si>
  <si>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</si>
  <si>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</si>
  <si>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</si>
  <si>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</si>
  <si>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</si>
  <si>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</si>
  <si>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</si>
  <si>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</si>
  <si>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</si>
  <si>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</si>
  <si>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</si>
  <si>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</si>
  <si>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</si>
  <si>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</si>
  <si>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</si>
  <si>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</si>
  <si>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</si>
  <si>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</si>
  <si>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</si>
  <si>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</si>
  <si>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</si>
  <si>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</si>
  <si>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</si>
  <si>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</si>
  <si>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</si>
  <si>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</si>
  <si>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</si>
  <si>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</si>
  <si>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</si>
  <si>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</si>
  <si>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</si>
  <si>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</si>
  <si>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</si>
  <si>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</si>
  <si>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</si>
  <si>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</si>
  <si>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</si>
  <si>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</si>
  <si>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</si>
  <si>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</si>
  <si>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</si>
  <si>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</si>
  <si>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</si>
  <si>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</si>
  <si>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</si>
  <si>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</si>
  <si>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</si>
  <si>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</si>
  <si>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</si>
  <si>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</si>
  <si>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</si>
  <si>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</si>
  <si>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</si>
  <si>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</si>
  <si>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</si>
  <si>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</si>
  <si>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</si>
  <si>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</si>
  <si>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</si>
  <si>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</si>
  <si>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</si>
  <si>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</si>
  <si>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</si>
  <si>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</si>
  <si>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</si>
  <si>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</si>
  <si>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</si>
  <si>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</si>
  <si>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</si>
  <si>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</si>
  <si>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</si>
  <si>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</si>
  <si>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</si>
  <si>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</si>
  <si>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</si>
  <si>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</si>
  <si>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</si>
  <si>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</si>
  <si>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</si>
  <si>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</si>
  <si>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</si>
  <si>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</si>
  <si>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</si>
  <si>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</si>
  <si>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</si>
  <si>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</si>
  <si>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</si>
  <si>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</si>
  <si>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</si>
  <si>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</si>
  <si>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</si>
  <si>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</si>
  <si>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</si>
  <si>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</si>
  <si>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</si>
  <si>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</si>
  <si>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</si>
  <si>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</si>
  <si>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</si>
  <si>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</si>
  <si>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</si>
  <si>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</si>
  <si>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</si>
  <si>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</si>
  <si>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</si>
  <si>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</si>
  <si>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</si>
  <si>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</si>
  <si>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</si>
  <si>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</si>
  <si>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</si>
  <si>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</si>
  <si>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</si>
  <si>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</si>
  <si>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</si>
  <si>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</si>
  <si>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</si>
  <si>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</si>
  <si>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</si>
  <si>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</si>
  <si>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</si>
  <si>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</si>
  <si>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</si>
  <si>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</si>
  <si>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</si>
  <si>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</si>
  <si>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</si>
  <si>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</si>
  <si>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</si>
  <si>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</si>
  <si>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</si>
  <si>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</si>
  <si>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</si>
  <si>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</si>
  <si>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</si>
  <si>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</si>
  <si>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</si>
  <si>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</si>
  <si>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</si>
  <si>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</si>
  <si>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</si>
  <si>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</si>
  <si>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</si>
  <si>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</si>
  <si>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</si>
  <si>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</si>
  <si>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</si>
  <si>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</si>
  <si>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</si>
  <si>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</si>
  <si>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</si>
  <si>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</si>
  <si>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</si>
  <si>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</si>
  <si>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</si>
  <si>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</si>
  <si>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</si>
  <si>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</si>
  <si>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</si>
  <si>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</si>
  <si>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</si>
  <si>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</si>
  <si>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</si>
  <si>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</si>
  <si>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</si>
  <si>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</si>
  <si>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</si>
  <si>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</si>
  <si>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</si>
  <si>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</si>
  <si>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</si>
  <si>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</si>
  <si>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</si>
  <si>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</si>
  <si>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</si>
  <si>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</si>
  <si>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</si>
  <si>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</si>
  <si>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</si>
  <si>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</si>
  <si>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</si>
  <si>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</si>
  <si>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</si>
  <si>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</si>
  <si>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</si>
  <si>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</si>
  <si>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</si>
  <si>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</si>
  <si>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</si>
  <si>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</si>
  <si>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</si>
  <si>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</si>
  <si>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</si>
  <si>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</si>
  <si>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</si>
  <si>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</si>
  <si>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</si>
  <si>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</si>
  <si>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</si>
  <si>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</si>
  <si>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</si>
  <si>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</si>
  <si>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</si>
  <si>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</si>
  <si>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</si>
  <si>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</si>
  <si>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</si>
  <si>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</si>
  <si>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</si>
  <si>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</si>
  <si>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</si>
  <si>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</si>
  <si>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</si>
  <si>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</si>
  <si>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</si>
  <si>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</si>
  <si>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</si>
  <si>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</si>
  <si>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</si>
  <si>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</si>
  <si>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</si>
  <si>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</si>
  <si>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</si>
  <si>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</si>
  <si>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</si>
  <si>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</si>
  <si>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</si>
  <si>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</si>
  <si>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</si>
  <si>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</si>
  <si>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</si>
  <si>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</si>
  <si>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</si>
  <si>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</si>
  <si>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</si>
  <si>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</si>
  <si>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</si>
  <si>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</si>
  <si>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</si>
  <si>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</si>
  <si>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</si>
  <si>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</si>
  <si>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</si>
  <si>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</si>
  <si>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</si>
  <si>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</si>
  <si>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</si>
  <si>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</si>
  <si>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</si>
  <si>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</si>
  <si>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</si>
  <si>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</si>
  <si>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</si>
  <si>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</si>
  <si>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</si>
  <si>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</si>
  <si>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</si>
  <si>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</si>
  <si>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</si>
  <si>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</si>
  <si>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</si>
  <si>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</si>
  <si>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</si>
  <si>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</si>
  <si>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</si>
  <si>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</si>
  <si>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</si>
  <si>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</si>
  <si>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</si>
  <si>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</si>
  <si>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</si>
  <si>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</si>
  <si>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</si>
  <si>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</si>
  <si>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</si>
  <si>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</si>
  <si>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</si>
  <si>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</si>
  <si>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</si>
  <si>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</si>
  <si>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</si>
  <si>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</si>
  <si>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</si>
  <si>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</si>
  <si>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</si>
  <si>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</si>
  <si>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</si>
  <si>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</si>
  <si>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</si>
  <si>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</si>
  <si>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</si>
  <si>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</si>
  <si>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</si>
  <si>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</si>
  <si>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</si>
  <si>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</si>
  <si>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</si>
  <si>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</si>
  <si>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</si>
  <si>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</si>
  <si>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</si>
  <si>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</si>
  <si>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</si>
  <si>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</si>
  <si>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</si>
  <si>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</si>
  <si>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</si>
  <si>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</si>
  <si>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</si>
  <si>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</si>
  <si>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</si>
  <si>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</si>
  <si>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</si>
  <si>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</si>
  <si>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</si>
  <si>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</si>
  <si>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</si>
  <si>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</si>
  <si>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</si>
  <si>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</si>
  <si>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</si>
  <si>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</si>
  <si>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</si>
  <si>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</si>
  <si>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</si>
  <si>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</si>
  <si>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</si>
  <si>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</si>
  <si>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</si>
  <si>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</si>
  <si>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</si>
  <si>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</si>
  <si>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</si>
  <si>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</si>
  <si>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</si>
  <si>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</si>
  <si>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</si>
  <si>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</si>
  <si>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</si>
  <si>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</si>
  <si>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</si>
  <si>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</si>
  <si>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</si>
  <si>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</si>
  <si>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</si>
  <si>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</si>
  <si>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</si>
  <si>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</si>
  <si>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</si>
  <si>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</si>
  <si>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</si>
  <si>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</si>
  <si>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</si>
  <si>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</si>
  <si>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</si>
  <si>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</si>
  <si>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</si>
  <si>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</si>
  <si>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</si>
  <si>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</si>
  <si>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</si>
  <si>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</si>
  <si>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</si>
  <si>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</si>
  <si>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</si>
  <si>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</si>
  <si>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</si>
  <si>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</si>
  <si>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</si>
  <si>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</si>
  <si>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</si>
  <si>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</si>
  <si>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</si>
  <si>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</si>
  <si>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</si>
  <si>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</si>
  <si>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</si>
  <si>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</si>
  <si>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</si>
  <si>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</si>
  <si>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</si>
  <si>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</si>
  <si>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</si>
  <si>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</si>
  <si>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</si>
  <si>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</si>
  <si>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</si>
  <si>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</si>
  <si>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</si>
  <si>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</si>
  <si>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</si>
  <si>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</si>
  <si>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</si>
  <si>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</si>
  <si>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</si>
  <si>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</si>
  <si>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</si>
  <si>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</si>
  <si>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</si>
  <si>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</si>
  <si>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</si>
  <si>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</si>
  <si>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</si>
  <si>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</si>
  <si>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</si>
  <si>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</si>
  <si>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</si>
  <si>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</si>
  <si>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</si>
  <si>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</si>
  <si>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</si>
  <si>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</si>
  <si>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</si>
  <si>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</si>
  <si>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</si>
  <si>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</si>
  <si>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</si>
  <si>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</si>
  <si>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</si>
  <si>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</si>
  <si>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</si>
  <si>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</si>
  <si>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</si>
  <si>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</si>
  <si>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</si>
  <si>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</si>
  <si>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</si>
  <si>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</si>
  <si>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</si>
  <si>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</si>
  <si>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</si>
  <si>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</si>
  <si>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</si>
  <si>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</si>
  <si>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</si>
  <si>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</si>
  <si>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</si>
  <si>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</si>
  <si>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</si>
  <si>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</si>
  <si>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</si>
  <si>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</si>
  <si>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</si>
  <si>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</si>
  <si>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</si>
  <si>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</si>
  <si>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</si>
  <si>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</si>
  <si>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</si>
  <si>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</si>
  <si>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</si>
  <si>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</si>
  <si>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</si>
  <si>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</si>
  <si>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</si>
  <si>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</si>
  <si>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</si>
  <si>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</si>
  <si>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</si>
  <si>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</si>
  <si>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</si>
  <si>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</si>
  <si>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</si>
  <si>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</si>
  <si>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</si>
  <si>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</si>
  <si>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</si>
  <si>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</si>
  <si>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</si>
  <si>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</si>
  <si>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</si>
  <si>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</si>
  <si>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</si>
  <si>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</si>
  <si>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</si>
  <si>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</si>
  <si>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</si>
  <si>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</si>
  <si>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</si>
  <si>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</si>
  <si>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</si>
  <si>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</si>
  <si>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</si>
  <si>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</si>
  <si>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</si>
  <si>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</si>
  <si>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</si>
  <si>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</si>
  <si>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</si>
  <si>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</si>
  <si>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</si>
  <si>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</si>
  <si>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</si>
  <si>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</si>
  <si>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</si>
  <si>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</si>
  <si>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</si>
  <si>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</si>
  <si>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</si>
  <si>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</si>
  <si>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</si>
  <si>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</si>
  <si>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</si>
  <si>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</si>
  <si>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</si>
  <si>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</si>
  <si>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</si>
  <si>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</si>
  <si>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</si>
  <si>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</si>
  <si>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</si>
  <si>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</si>
  <si>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</si>
  <si>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</si>
  <si>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</si>
  <si>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</si>
  <si>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</si>
  <si>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</si>
  <si>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</si>
  <si>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</si>
  <si>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</si>
  <si>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</si>
  <si>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</si>
  <si>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</si>
  <si>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</si>
  <si>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</si>
  <si>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</si>
  <si>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</si>
  <si>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</si>
  <si>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</si>
  <si>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</si>
  <si>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</si>
  <si>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</si>
  <si>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</si>
  <si>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</si>
  <si>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</si>
  <si>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</si>
  <si>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</si>
  <si>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</si>
  <si>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</si>
  <si>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</si>
  <si>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</si>
  <si>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</si>
  <si>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</si>
  <si>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</si>
  <si>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</si>
  <si>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</si>
  <si>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</si>
  <si>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</si>
  <si>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</si>
  <si>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</si>
  <si>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</si>
  <si>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</si>
  <si>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</si>
  <si>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</si>
  <si>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</si>
  <si>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</si>
  <si>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</si>
  <si>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</si>
  <si>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</si>
  <si>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</si>
  <si>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</si>
  <si>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</si>
  <si>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</si>
  <si>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</si>
  <si>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</si>
  <si>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</si>
  <si>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</si>
  <si>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</si>
  <si>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</si>
  <si>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</si>
  <si>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</si>
  <si>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</si>
  <si>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</si>
  <si>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</si>
  <si>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</si>
  <si>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</si>
  <si>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</si>
  <si>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</si>
  <si>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</si>
  <si>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</si>
  <si>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</si>
  <si>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</si>
  <si>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</si>
  <si>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</si>
  <si>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</si>
  <si>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</si>
  <si>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</si>
  <si>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</si>
  <si>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</si>
  <si>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</si>
  <si>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</si>
  <si>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</si>
  <si>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</si>
  <si>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</si>
  <si>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</si>
  <si>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</si>
  <si>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</si>
  <si>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</si>
  <si>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</si>
  <si>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</si>
  <si>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</si>
  <si>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</si>
  <si>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</si>
  <si>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</si>
  <si>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</si>
  <si>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</si>
  <si>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</si>
  <si>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</si>
  <si>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</si>
  <si>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</si>
  <si>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</si>
  <si>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</si>
  <si>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</si>
  <si>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</si>
  <si>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</si>
  <si>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</si>
  <si>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</si>
  <si>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</si>
  <si>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</si>
  <si>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</si>
  <si>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</si>
  <si>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</si>
  <si>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</si>
  <si>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</si>
  <si>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</si>
  <si>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</si>
  <si>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</si>
  <si>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</si>
  <si>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</si>
  <si>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</si>
  <si>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</si>
  <si>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</si>
  <si>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</si>
  <si>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</si>
  <si>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</si>
  <si>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</si>
  <si>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</si>
  <si>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</si>
  <si>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</si>
  <si>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</si>
  <si>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</si>
  <si>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</si>
  <si>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</si>
  <si>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</si>
  <si>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</si>
  <si>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</si>
  <si>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</si>
  <si>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</si>
  <si>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</si>
  <si>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</si>
  <si>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</si>
  <si>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</si>
  <si>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</si>
  <si>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</si>
  <si>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</si>
  <si>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</si>
  <si>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</si>
  <si>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</si>
  <si>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</si>
  <si>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</si>
  <si>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</si>
  <si>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</si>
  <si>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</si>
  <si>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</si>
  <si>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</si>
  <si>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</si>
  <si>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</si>
  <si>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</si>
  <si>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</si>
  <si>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</si>
  <si>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</si>
  <si>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</si>
  <si>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</si>
  <si>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</si>
  <si>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</si>
  <si>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</si>
  <si>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</si>
  <si>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</si>
  <si>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</si>
  <si>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</si>
  <si>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</si>
  <si>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</si>
  <si>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</si>
  <si>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</si>
  <si>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</si>
  <si>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</si>
  <si>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</si>
  <si>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</si>
  <si>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</si>
  <si>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</si>
  <si>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</si>
  <si>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</si>
  <si>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</si>
  <si>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</si>
  <si>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</si>
  <si>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</si>
  <si>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</si>
  <si>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</si>
  <si>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</si>
  <si>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</si>
  <si>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</si>
  <si>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</si>
  <si>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</si>
  <si>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</si>
  <si>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</si>
  <si>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</si>
  <si>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</si>
  <si>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</si>
  <si>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</si>
  <si>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</si>
  <si>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</si>
  <si>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</si>
  <si>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</si>
  <si>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</si>
  <si>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</si>
  <si>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</si>
  <si>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</si>
  <si>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</si>
  <si>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</si>
  <si>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</si>
  <si>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</si>
  <si>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</si>
  <si>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</si>
  <si>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</si>
  <si>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</si>
  <si>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</si>
  <si>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</si>
  <si>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</si>
  <si>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</si>
  <si>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</si>
  <si>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</si>
  <si>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</si>
  <si>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</si>
  <si>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</si>
  <si>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</si>
  <si>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</si>
  <si>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</si>
  <si>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</si>
  <si>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</si>
  <si>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</si>
  <si>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</si>
  <si>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</si>
  <si>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</si>
  <si>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</si>
  <si>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</si>
  <si>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</si>
  <si>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</si>
  <si>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</si>
  <si>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</si>
  <si>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</si>
  <si>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</si>
  <si>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</si>
  <si>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</si>
  <si>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</si>
  <si>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</si>
  <si>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</si>
  <si>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</si>
  <si>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</si>
  <si>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</si>
  <si>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</si>
  <si>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</si>
  <si>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</si>
  <si>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</si>
  <si>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</si>
  <si>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</si>
  <si>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</si>
  <si>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</si>
  <si>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</si>
  <si>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</si>
  <si>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</si>
  <si>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</si>
  <si>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</si>
  <si>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</si>
  <si>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</si>
  <si>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</si>
  <si>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</si>
  <si>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</si>
  <si>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</si>
  <si>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</si>
  <si>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</si>
  <si>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</si>
  <si>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</si>
  <si>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</si>
  <si>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</si>
  <si>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</si>
  <si>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</si>
  <si>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</si>
  <si>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</si>
  <si>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</si>
  <si>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</si>
  <si>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</si>
  <si>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</si>
  <si>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</si>
  <si>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</si>
  <si>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</si>
  <si>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</si>
  <si>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</si>
  <si>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</si>
  <si>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</si>
  <si>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</si>
  <si>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</si>
  <si>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</si>
  <si>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</si>
  <si>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</si>
  <si>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</si>
  <si>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</si>
  <si>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</si>
  <si>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</si>
  <si>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</si>
  <si>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</si>
  <si>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</si>
  <si>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</si>
  <si>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</si>
  <si>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</si>
  <si>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</si>
  <si>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</si>
  <si>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</si>
  <si>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</si>
  <si>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</si>
  <si>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</si>
  <si>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</si>
  <si>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</si>
  <si>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</si>
  <si>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</si>
  <si>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</si>
  <si>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</si>
  <si>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</si>
  <si>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</si>
  <si>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</si>
  <si>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</si>
  <si>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</si>
  <si>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</si>
  <si>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</si>
  <si>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</si>
  <si>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</si>
  <si>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</si>
  <si>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</si>
  <si>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</si>
  <si>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</si>
  <si>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</si>
  <si>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</si>
  <si>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</si>
  <si>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</si>
  <si>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</si>
  <si>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</si>
  <si>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</si>
  <si>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</si>
  <si>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</si>
  <si>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</si>
  <si>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</si>
  <si>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</si>
  <si>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</si>
  <si>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</si>
  <si>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</si>
  <si>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</si>
  <si>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</si>
  <si>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</si>
  <si>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</si>
  <si>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</si>
  <si>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</si>
  <si>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</si>
  <si>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</si>
  <si>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</si>
  <si>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</si>
  <si>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</si>
  <si>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</si>
  <si>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</si>
  <si>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</si>
  <si>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</si>
  <si>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</si>
  <si>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</si>
  <si>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</si>
  <si>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</si>
  <si>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</si>
  <si>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</si>
  <si>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</si>
  <si>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</si>
  <si>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</si>
  <si>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</si>
  <si>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</si>
  <si>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</si>
  <si>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</si>
  <si>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</si>
  <si>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</si>
  <si>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</si>
  <si>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</si>
  <si>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</si>
  <si>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</si>
  <si>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</si>
  <si>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</si>
  <si>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</si>
  <si>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</si>
  <si>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</si>
  <si>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7"/>
  </si>
  <si>
    <t>介護老人福祉施設R8</t>
    <phoneticPr fontId="7"/>
  </si>
  <si>
    <t>介護老人保健施設R8</t>
    <phoneticPr fontId="7"/>
  </si>
  <si>
    <t>介護医療院R8</t>
    <phoneticPr fontId="7"/>
  </si>
  <si>
    <t>地域密着型介護老人福祉施設R8</t>
    <phoneticPr fontId="7"/>
  </si>
  <si>
    <t>短期入所生活介護R8</t>
    <phoneticPr fontId="7"/>
  </si>
  <si>
    <t>介護予防短期入所生活介護R8</t>
    <phoneticPr fontId="7"/>
  </si>
  <si>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7"/>
  </si>
  <si>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</si>
  <si>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</si>
  <si>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7"/>
  </si>
  <si>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7"/>
  </si>
  <si>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7"/>
  </si>
  <si>
    <t>！②賃金改善額 (b) が ①加算額 (a) を下回っています。</t>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</si>
  <si>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7"/>
  </si>
  <si>
    <t>36</t>
    <phoneticPr fontId="7"/>
  </si>
  <si>
    <t>36</t>
    <phoneticPr fontId="79"/>
  </si>
  <si>
    <t>認知症対応型通所介護R8</t>
    <phoneticPr fontId="7"/>
  </si>
  <si>
    <t>訪問介護R8</t>
    <phoneticPr fontId="7"/>
  </si>
  <si>
    <t>夜間対応型訪問介護R8</t>
    <phoneticPr fontId="7"/>
  </si>
  <si>
    <t>定期巡回･随時対応型訪問介護看護R8</t>
    <phoneticPr fontId="7"/>
  </si>
  <si>
    <t>訪問入浴介護R8</t>
    <phoneticPr fontId="7"/>
  </si>
  <si>
    <t>介護予防訪問入浴介護R8</t>
    <phoneticPr fontId="7"/>
  </si>
  <si>
    <t>通所介護R8</t>
    <phoneticPr fontId="7"/>
  </si>
  <si>
    <t>地域密着型通所介護R8</t>
    <phoneticPr fontId="7"/>
  </si>
  <si>
    <t>通所リハビリテーションR8</t>
    <phoneticPr fontId="7"/>
  </si>
  <si>
    <t>介護予防通所リハビリテーションR8</t>
    <phoneticPr fontId="7"/>
  </si>
  <si>
    <t>特定施設入居者生活介護R8</t>
    <phoneticPr fontId="7"/>
  </si>
  <si>
    <t>介護予防特定施設入居者生活介護R8</t>
    <phoneticPr fontId="7"/>
  </si>
  <si>
    <t>地域密着型特定施設入居者生活介護R8</t>
    <phoneticPr fontId="7"/>
  </si>
  <si>
    <t>介護予防認知症対応型通所介護R8</t>
    <phoneticPr fontId="7"/>
  </si>
  <si>
    <t>小規模多機能型居宅介護R8</t>
    <phoneticPr fontId="7"/>
  </si>
  <si>
    <t>介護予防小規模多機能型居宅介護R8</t>
    <phoneticPr fontId="7"/>
  </si>
  <si>
    <t>看護小規模多機能型居宅介護R8</t>
    <phoneticPr fontId="7"/>
  </si>
  <si>
    <t>認知症対応型共同生活介護R8</t>
    <phoneticPr fontId="7"/>
  </si>
  <si>
    <t>介護予防認知症対応型共同生活介護R8</t>
    <phoneticPr fontId="7"/>
  </si>
  <si>
    <t>介護予防ケアマネジメントR8</t>
    <rPh sb="0" eb="2">
      <t>カイゴ</t>
    </rPh>
    <rPh sb="2" eb="4">
      <t>ヨボウ</t>
    </rPh>
    <phoneticPr fontId="7"/>
  </si>
  <si>
    <t>訪問看護R8</t>
    <phoneticPr fontId="7"/>
  </si>
  <si>
    <t>介護予防訪問看護R8</t>
    <phoneticPr fontId="7"/>
  </si>
  <si>
    <t>訪問リハビリテーションR8</t>
    <phoneticPr fontId="7"/>
  </si>
  <si>
    <t>介護予防訪問リハビリテーションR8</t>
    <phoneticPr fontId="7"/>
  </si>
  <si>
    <t>居宅介護支援R8</t>
    <phoneticPr fontId="7"/>
  </si>
  <si>
    <t>介護予防支援R8</t>
    <phoneticPr fontId="7"/>
  </si>
  <si>
    <t>特定施設入居者生活介護_短期利用型_R8</t>
    <rPh sb="12" eb="14">
      <t>タンキ</t>
    </rPh>
    <rPh sb="14" eb="16">
      <t>リヨウ</t>
    </rPh>
    <rPh sb="16" eb="17">
      <t>ガタ</t>
    </rPh>
    <phoneticPr fontId="7"/>
  </si>
  <si>
    <t>地域密着型特定施設入居者生活介護_短期利用型_R8</t>
    <rPh sb="17" eb="22">
      <t>タンキリヨウガタ</t>
    </rPh>
    <phoneticPr fontId="7"/>
  </si>
  <si>
    <t>小規模多機能型居宅介護_短期利用型_R8</t>
    <rPh sb="12" eb="17">
      <t>タンキリヨウガタ</t>
    </rPh>
    <phoneticPr fontId="7"/>
  </si>
  <si>
    <t>看護小規模多機能型居宅介護_短期利用型_R8</t>
    <rPh sb="14" eb="19">
      <t>タンキリヨウガタ</t>
    </rPh>
    <phoneticPr fontId="7"/>
  </si>
  <si>
    <t>短期入所療養介護_老健_R8</t>
  </si>
  <si>
    <t>介護予防短期入所療養介護_老健_R8</t>
  </si>
  <si>
    <t>訪問型サービス_独自_R8</t>
    <rPh sb="0" eb="2">
      <t>ホウモン</t>
    </rPh>
    <rPh sb="2" eb="3">
      <t>ガタ</t>
    </rPh>
    <rPh sb="8" eb="10">
      <t>ドクジ</t>
    </rPh>
    <phoneticPr fontId="79"/>
  </si>
  <si>
    <t>訪問型サービス_独自_定率_R8</t>
    <rPh sb="0" eb="2">
      <t>ホウモン</t>
    </rPh>
    <rPh sb="2" eb="3">
      <t>ガタ</t>
    </rPh>
    <rPh sb="8" eb="10">
      <t>ドクジ</t>
    </rPh>
    <rPh sb="11" eb="13">
      <t>テイリツ</t>
    </rPh>
    <phoneticPr fontId="79"/>
  </si>
  <si>
    <t>訪問型サービス_独自_定額_R8</t>
    <rPh sb="0" eb="2">
      <t>ホウモン</t>
    </rPh>
    <rPh sb="2" eb="3">
      <t>ガタ</t>
    </rPh>
    <rPh sb="8" eb="10">
      <t>ドクジ</t>
    </rPh>
    <rPh sb="11" eb="13">
      <t>テイガク</t>
    </rPh>
    <phoneticPr fontId="79"/>
  </si>
  <si>
    <t>介護予防短期入所療養介護 （医療院）</t>
    <rPh sb="14" eb="16">
      <t>イリョウ</t>
    </rPh>
    <rPh sb="16" eb="17">
      <t>イン</t>
    </rPh>
    <phoneticPr fontId="7"/>
  </si>
  <si>
    <t>介護予防短期入所療養介護（老健）</t>
    <phoneticPr fontId="7"/>
  </si>
  <si>
    <t>短期入所療養介護（老健）</t>
    <phoneticPr fontId="7"/>
  </si>
  <si>
    <t>短期入所療養介護（病院等）</t>
    <phoneticPr fontId="7"/>
  </si>
  <si>
    <t>介護予防短期入所療養介護（病院等）</t>
    <phoneticPr fontId="7"/>
  </si>
  <si>
    <t>短期入所療養介護（医療院）</t>
    <rPh sb="9" eb="11">
      <t>イリョウ</t>
    </rPh>
    <rPh sb="11" eb="12">
      <t>イン</t>
    </rPh>
    <phoneticPr fontId="7"/>
  </si>
  <si>
    <t>短期入所療養介護_病院等_R8</t>
    <phoneticPr fontId="7"/>
  </si>
  <si>
    <t>介護予防短期入所療養介護_病院等_R8</t>
    <phoneticPr fontId="7"/>
  </si>
  <si>
    <t>短期入所療養介護_医療院_R8</t>
    <rPh sb="9" eb="11">
      <t>イリョウ</t>
    </rPh>
    <rPh sb="11" eb="12">
      <t>イン</t>
    </rPh>
    <phoneticPr fontId="7"/>
  </si>
  <si>
    <t>介護予防短期入所療養介護_医療院_R8</t>
    <rPh sb="13" eb="15">
      <t>イリョウ</t>
    </rPh>
    <rPh sb="15" eb="16">
      <t>イン</t>
    </rPh>
    <phoneticPr fontId="7"/>
  </si>
  <si>
    <t>通所型サービス_独自_19人以上_R8</t>
    <rPh sb="0" eb="2">
      <t>ツウショ</t>
    </rPh>
    <rPh sb="2" eb="3">
      <t>ガタ</t>
    </rPh>
    <rPh sb="8" eb="10">
      <t>ドクジ</t>
    </rPh>
    <phoneticPr fontId="79"/>
  </si>
  <si>
    <t>通所型サービス_独自_定率_19人以上_R8</t>
    <rPh sb="0" eb="2">
      <t>ツウショ</t>
    </rPh>
    <rPh sb="2" eb="3">
      <t>ガタ</t>
    </rPh>
    <rPh sb="8" eb="10">
      <t>ドクジ</t>
    </rPh>
    <rPh sb="11" eb="13">
      <t>テイリツ</t>
    </rPh>
    <rPh sb="16" eb="17">
      <t>ニン</t>
    </rPh>
    <rPh sb="17" eb="19">
      <t>イジョウ</t>
    </rPh>
    <phoneticPr fontId="79"/>
  </si>
  <si>
    <t>通所型サービス_独自_定額_19人以上_R8</t>
    <rPh sb="0" eb="2">
      <t>ツウショ</t>
    </rPh>
    <rPh sb="2" eb="3">
      <t>ガタ</t>
    </rPh>
    <rPh sb="8" eb="10">
      <t>ドクジ</t>
    </rPh>
    <rPh sb="11" eb="13">
      <t>テイガク</t>
    </rPh>
    <phoneticPr fontId="79"/>
  </si>
  <si>
    <t>通所型サービス_独自_19人未満_R8</t>
    <rPh sb="0" eb="2">
      <t>ツウショ</t>
    </rPh>
    <rPh sb="2" eb="3">
      <t>ガタ</t>
    </rPh>
    <rPh sb="8" eb="10">
      <t>ドクジ</t>
    </rPh>
    <rPh sb="14" eb="16">
      <t>ミマン</t>
    </rPh>
    <phoneticPr fontId="79"/>
  </si>
  <si>
    <t>通所型サービス_独自_定率_19人未満_R8</t>
    <rPh sb="0" eb="2">
      <t>ツウショ</t>
    </rPh>
    <rPh sb="2" eb="3">
      <t>ガタ</t>
    </rPh>
    <rPh sb="8" eb="10">
      <t>ドクジ</t>
    </rPh>
    <rPh sb="11" eb="13">
      <t>テイリツ</t>
    </rPh>
    <phoneticPr fontId="79"/>
  </si>
  <si>
    <t>通所型サービス_独自_定額_19人未満_R8</t>
    <rPh sb="0" eb="2">
      <t>ツウショ</t>
    </rPh>
    <rPh sb="2" eb="3">
      <t>ガタ</t>
    </rPh>
    <rPh sb="8" eb="10">
      <t>ドクジ</t>
    </rPh>
    <rPh sb="11" eb="13">
      <t>テイガク</t>
    </rPh>
    <phoneticPr fontId="79"/>
  </si>
  <si>
    <t>東京都</t>
    <rPh sb="0" eb="3">
      <t>トウキョウト</t>
    </rPh>
    <phoneticPr fontId="5"/>
  </si>
  <si>
    <t>○○ケアサービス</t>
    <phoneticPr fontId="5"/>
  </si>
  <si>
    <t>東京都千代田区１－１－１</t>
    <phoneticPr fontId="5"/>
  </si>
  <si>
    <t>○○ビル○○号室</t>
    <rPh sb="6" eb="8">
      <t>ゴウシツ</t>
    </rPh>
    <phoneticPr fontId="5"/>
  </si>
  <si>
    <t>代表取締役</t>
    <rPh sb="0" eb="5">
      <t>ダイヒョウトリシマリヤク</t>
    </rPh>
    <phoneticPr fontId="5"/>
  </si>
  <si>
    <t>厚労　花子</t>
    <rPh sb="0" eb="2">
      <t>コウロウ</t>
    </rPh>
    <rPh sb="3" eb="5">
      <t>ハナコ</t>
    </rPh>
    <phoneticPr fontId="5"/>
  </si>
  <si>
    <t>厚労　太郎</t>
    <rPh sb="0" eb="2">
      <t>コウロウ</t>
    </rPh>
    <rPh sb="3" eb="5">
      <t>タロウ</t>
    </rPh>
    <phoneticPr fontId="5"/>
  </si>
  <si>
    <t>コウロウ　タロウ</t>
  </si>
  <si>
    <t>000-0000-0000</t>
  </si>
  <si>
    <t>aaa@aaa.com</t>
  </si>
  <si>
    <t>1111111111</t>
  </si>
  <si>
    <t>東京都</t>
    <rPh sb="0" eb="3">
      <t>トウキョウト</t>
    </rPh>
    <phoneticPr fontId="10"/>
  </si>
  <si>
    <t>○○ホームヘルプ</t>
    <phoneticPr fontId="7"/>
  </si>
  <si>
    <t>1111111112</t>
  </si>
  <si>
    <t>○○デイサービス</t>
    <phoneticPr fontId="7"/>
  </si>
  <si>
    <t>1111111113</t>
  </si>
  <si>
    <t>小規模多機能ホーム○○</t>
    <rPh sb="0" eb="3">
      <t>ショウキボ</t>
    </rPh>
    <rPh sb="3" eb="6">
      <t>タキノウ</t>
    </rPh>
    <phoneticPr fontId="1"/>
  </si>
  <si>
    <t>介護予防小規模多機能型居宅介護（短期利用型）</t>
  </si>
  <si>
    <t>1111111114</t>
    <phoneticPr fontId="1"/>
  </si>
  <si>
    <t>○○ホームヘルプ</t>
    <phoneticPr fontId="1"/>
  </si>
  <si>
    <t>1111111115</t>
    <phoneticPr fontId="1"/>
  </si>
  <si>
    <t>訪問看護ステーション○○</t>
    <rPh sb="0" eb="2">
      <t>ホウモン</t>
    </rPh>
    <rPh sb="2" eb="4">
      <t>カンゴ</t>
    </rPh>
    <phoneticPr fontId="1"/>
  </si>
  <si>
    <t>1111111116</t>
    <phoneticPr fontId="1"/>
  </si>
  <si>
    <t>〇〇ケアプランセンター</t>
    <phoneticPr fontId="7"/>
  </si>
  <si>
    <t>介護予防支援</t>
  </si>
  <si>
    <t>✓</t>
  </si>
  <si>
    <t>○</t>
  </si>
  <si>
    <t>処遇改善加算Ⅰイ</t>
  </si>
  <si>
    <t>処遇改善加算Ⅰロ</t>
  </si>
  <si>
    <t>0001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</si>
</sst>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44" fillId="15"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22" borderId="0" applyNumberFormat="0" applyBorder="0" applyAlignment="0" applyProtection="0">
      <alignment vertical="center"/>
    </xf>
    <xf numFmtId="0" fontId="45" fillId="0" borderId="0" applyNumberFormat="0" applyFill="0" applyBorder="0" applyAlignment="0" applyProtection="0">
      <alignment vertical="center"/>
    </xf>
    <xf numFmtId="0" fontId="46" fillId="23" borderId="98" applyNumberFormat="0" applyAlignment="0" applyProtection="0">
      <alignment vertical="center"/>
    </xf>
    <xf numFmtId="0" fontId="47" fillId="24" borderId="0" applyNumberFormat="0" applyBorder="0" applyAlignment="0" applyProtection="0">
      <alignment vertical="center"/>
    </xf>
    <xf numFmtId="0" fontId="15" fillId="25" borderId="99" applyNumberFormat="0" applyFont="0" applyAlignment="0" applyProtection="0">
      <alignment vertical="center"/>
    </xf>
    <xf numFmtId="0" fontId="48" fillId="0" borderId="100" applyNumberFormat="0" applyFill="0" applyAlignment="0" applyProtection="0">
      <alignment vertical="center"/>
    </xf>
    <xf numFmtId="0" fontId="49" fillId="6" borderId="0" applyNumberFormat="0" applyBorder="0" applyAlignment="0" applyProtection="0">
      <alignment vertical="center"/>
    </xf>
    <xf numFmtId="0" fontId="50" fillId="26" borderId="101" applyNumberFormat="0" applyAlignment="0" applyProtection="0">
      <alignment vertical="center"/>
    </xf>
    <xf numFmtId="0" fontId="51" fillId="0" borderId="0" applyNumberFormat="0" applyFill="0" applyBorder="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4" fillId="0" borderId="104" applyNumberFormat="0" applyFill="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26" borderId="106" applyNumberFormat="0" applyAlignment="0" applyProtection="0">
      <alignment vertical="center"/>
    </xf>
    <xf numFmtId="0" fontId="57" fillId="0" borderId="0" applyNumberFormat="0" applyFill="0" applyBorder="0" applyAlignment="0" applyProtection="0">
      <alignment vertical="center"/>
    </xf>
    <xf numFmtId="0" fontId="58" fillId="10" borderId="101" applyNumberFormat="0" applyAlignment="0" applyProtection="0">
      <alignment vertical="center"/>
    </xf>
    <xf numFmtId="0" fontId="30" fillId="0" borderId="0"/>
    <xf numFmtId="0" fontId="59"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967">
    <xf numFmtId="0" fontId="0" fillId="0" borderId="0" xfId="0">
      <alignment vertical="center"/>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2" xfId="55" applyNumberFormat="1" applyFont="1" applyBorder="1" applyAlignment="1">
      <alignment vertical="center" wrapText="1"/>
    </xf>
    <xf numFmtId="0" fontId="62" fillId="0" borderId="76" xfId="0" applyFont="1" applyBorder="1" applyAlignment="1">
      <alignment horizontal="left" vertical="center" wrapText="1"/>
    </xf>
    <xf numFmtId="181" fontId="62" fillId="0" borderId="49"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92" xfId="0" applyFont="1" applyBorder="1" applyAlignment="1">
      <alignment horizontal="left" vertical="center" wrapText="1"/>
    </xf>
    <xf numFmtId="181" fontId="62" fillId="0" borderId="55" xfId="55" applyNumberFormat="1" applyFont="1" applyBorder="1" applyAlignment="1">
      <alignment vertical="center" wrapText="1"/>
    </xf>
    <xf numFmtId="181" fontId="62" fillId="0" borderId="56" xfId="55" applyNumberFormat="1" applyFont="1" applyBorder="1" applyAlignment="1">
      <alignment vertical="center" wrapText="1"/>
    </xf>
    <xf numFmtId="181" fontId="62" fillId="0" borderId="57" xfId="55" applyNumberFormat="1" applyFont="1" applyBorder="1" applyAlignment="1">
      <alignment vertical="center" wrapText="1"/>
    </xf>
    <xf numFmtId="0" fontId="62" fillId="0" borderId="27" xfId="0" applyFont="1" applyBorder="1">
      <alignment vertical="center"/>
    </xf>
    <xf numFmtId="0" fontId="62" fillId="0" borderId="41" xfId="0" applyFont="1" applyBorder="1">
      <alignment vertical="center"/>
    </xf>
    <xf numFmtId="0" fontId="62" fillId="0" borderId="28" xfId="0" applyFont="1" applyBorder="1">
      <alignment vertical="center"/>
    </xf>
    <xf numFmtId="0" fontId="62" fillId="0" borderId="94" xfId="0" applyFont="1" applyBorder="1">
      <alignment vertical="center"/>
    </xf>
    <xf numFmtId="0" fontId="62" fillId="0" borderId="29" xfId="0" applyFont="1" applyBorder="1">
      <alignment vertical="center"/>
    </xf>
    <xf numFmtId="0" fontId="62" fillId="0" borderId="81" xfId="0" applyFont="1" applyBorder="1">
      <alignment vertical="center"/>
    </xf>
    <xf numFmtId="0" fontId="62" fillId="0" borderId="86" xfId="0" applyFont="1" applyBorder="1">
      <alignment vertical="center"/>
    </xf>
    <xf numFmtId="0" fontId="62" fillId="0" borderId="91" xfId="0" applyFont="1" applyBorder="1">
      <alignment vertical="center"/>
    </xf>
    <xf numFmtId="0" fontId="62" fillId="0" borderId="109" xfId="0" applyFont="1" applyBorder="1">
      <alignment vertical="center"/>
    </xf>
    <xf numFmtId="0" fontId="62" fillId="0" borderId="0" xfId="0" applyFont="1" applyAlignment="1">
      <alignment vertical="center" wrapText="1"/>
    </xf>
    <xf numFmtId="0" fontId="63" fillId="0" borderId="28" xfId="0" applyFont="1" applyBorder="1" applyAlignment="1">
      <alignment horizontal="center" vertical="center"/>
    </xf>
    <xf numFmtId="0" fontId="63" fillId="0" borderId="86" xfId="0" applyFont="1" applyBorder="1" applyAlignment="1">
      <alignment horizontal="center" vertical="center"/>
    </xf>
    <xf numFmtId="0" fontId="71" fillId="0" borderId="0" xfId="0" applyFont="1">
      <alignment vertical="center"/>
    </xf>
    <xf numFmtId="181" fontId="62"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62" fillId="0" borderId="55" xfId="55" applyNumberFormat="1" applyFont="1" applyBorder="1" applyAlignment="1">
      <alignment horizontal="center" vertical="center" wrapText="1"/>
    </xf>
    <xf numFmtId="0" fontId="62" fillId="0" borderId="56" xfId="55" applyNumberFormat="1" applyFont="1" applyBorder="1" applyAlignment="1">
      <alignment horizontal="center" vertical="center" wrapText="1"/>
    </xf>
    <xf numFmtId="0" fontId="62" fillId="0" borderId="57" xfId="55" applyNumberFormat="1" applyFont="1" applyBorder="1" applyAlignment="1">
      <alignment horizontal="center" vertical="center" wrapText="1"/>
    </xf>
    <xf numFmtId="181" fontId="62" fillId="0" borderId="49" xfId="55" applyNumberFormat="1" applyFont="1" applyBorder="1" applyAlignment="1">
      <alignment horizontal="right" vertical="center" wrapText="1"/>
    </xf>
    <xf numFmtId="181" fontId="62" fillId="0" borderId="55" xfId="55" applyNumberFormat="1" applyFont="1" applyBorder="1" applyAlignment="1">
      <alignment horizontal="right" vertical="center" wrapText="1"/>
    </xf>
    <xf numFmtId="0" fontId="71" fillId="0" borderId="0" xfId="0" applyFont="1" applyAlignment="1">
      <alignment horizontal="center" vertical="center"/>
    </xf>
    <xf numFmtId="0" fontId="63" fillId="0" borderId="0" xfId="0" applyFont="1" applyAlignment="1">
      <alignment horizontal="center" vertical="center"/>
    </xf>
    <xf numFmtId="0" fontId="62" fillId="0" borderId="76" xfId="0" applyFont="1" applyBorder="1">
      <alignment vertical="center"/>
    </xf>
    <xf numFmtId="38" fontId="21" fillId="0" borderId="1" xfId="5" applyFont="1" applyFill="1" applyBorder="1" applyAlignment="1" applyProtection="1">
      <alignment horizontal="right" vertical="center" shrinkToFit="1"/>
    </xf>
    <xf numFmtId="0" fontId="64" fillId="0" borderId="0" xfId="0" applyFont="1" applyAlignment="1">
      <alignment horizontal="left" vertical="center" wrapText="1"/>
    </xf>
    <xf numFmtId="0" fontId="62" fillId="0" borderId="0" xfId="0" applyFont="1" applyAlignment="1">
      <alignment horizontal="center" vertical="center" wrapText="1"/>
    </xf>
    <xf numFmtId="181" fontId="62" fillId="0" borderId="0" xfId="55" applyNumberFormat="1" applyFont="1" applyBorder="1" applyAlignment="1">
      <alignment horizontal="right" vertical="center" wrapText="1"/>
    </xf>
    <xf numFmtId="181" fontId="62" fillId="0" borderId="46" xfId="55" applyNumberFormat="1" applyFont="1" applyBorder="1" applyAlignment="1">
      <alignment horizontal="right" vertical="center" wrapText="1"/>
    </xf>
    <xf numFmtId="181" fontId="62" fillId="0" borderId="47" xfId="55" applyNumberFormat="1" applyFont="1" applyBorder="1" applyAlignment="1">
      <alignment horizontal="right" vertical="center" wrapText="1"/>
    </xf>
    <xf numFmtId="181" fontId="86" fillId="0" borderId="47" xfId="0" applyNumberFormat="1" applyFont="1" applyBorder="1" applyAlignment="1">
      <alignment vertical="center" wrapText="1"/>
    </xf>
    <xf numFmtId="181" fontId="86" fillId="0" borderId="94" xfId="0" applyNumberFormat="1" applyFont="1" applyBorder="1" applyAlignment="1">
      <alignment vertical="center" wrapText="1"/>
    </xf>
    <xf numFmtId="181" fontId="62" fillId="0" borderId="90" xfId="55" applyNumberFormat="1" applyFont="1" applyBorder="1" applyAlignment="1">
      <alignment vertical="center" wrapText="1"/>
    </xf>
    <xf numFmtId="181" fontId="62" fillId="0" borderId="28" xfId="55" applyNumberFormat="1" applyFont="1" applyBorder="1" applyAlignment="1">
      <alignment vertical="center" wrapText="1"/>
    </xf>
    <xf numFmtId="181" fontId="86" fillId="0" borderId="1" xfId="0" applyNumberFormat="1" applyFont="1" applyBorder="1" applyAlignment="1">
      <alignment vertical="center" wrapText="1"/>
    </xf>
    <xf numFmtId="181" fontId="86" fillId="0" borderId="81" xfId="0" applyNumberFormat="1" applyFont="1" applyBorder="1" applyAlignment="1">
      <alignment vertical="center" wrapText="1"/>
    </xf>
    <xf numFmtId="181" fontId="62" fillId="0" borderId="3" xfId="55" applyNumberFormat="1" applyFont="1" applyBorder="1" applyAlignment="1">
      <alignment vertical="center" wrapText="1"/>
    </xf>
    <xf numFmtId="181" fontId="62" fillId="0" borderId="29" xfId="55" applyNumberFormat="1" applyFont="1" applyBorder="1" applyAlignment="1">
      <alignment vertical="center" wrapText="1"/>
    </xf>
    <xf numFmtId="181" fontId="86" fillId="0" borderId="1" xfId="55" applyNumberFormat="1" applyFont="1" applyBorder="1" applyAlignment="1">
      <alignment vertical="center" wrapText="1"/>
    </xf>
    <xf numFmtId="181" fontId="86" fillId="0" borderId="81" xfId="55" applyNumberFormat="1" applyFont="1" applyBorder="1" applyAlignment="1">
      <alignment vertical="center" wrapText="1"/>
    </xf>
    <xf numFmtId="181" fontId="86" fillId="0" borderId="1" xfId="55" applyNumberFormat="1" applyFont="1" applyBorder="1" applyAlignment="1">
      <alignment vertical="center"/>
    </xf>
    <xf numFmtId="181" fontId="86" fillId="0" borderId="81" xfId="55" applyNumberFormat="1" applyFont="1" applyBorder="1" applyAlignment="1">
      <alignment vertical="center"/>
    </xf>
    <xf numFmtId="181" fontId="62" fillId="0" borderId="53" xfId="55" applyNumberFormat="1" applyFont="1" applyBorder="1" applyAlignment="1">
      <alignment horizontal="right" vertical="center" wrapText="1"/>
    </xf>
    <xf numFmtId="181" fontId="62" fillId="0" borderId="13" xfId="55" applyNumberFormat="1" applyFont="1" applyBorder="1" applyAlignment="1">
      <alignment horizontal="right" vertical="center" wrapText="1"/>
    </xf>
    <xf numFmtId="181" fontId="86" fillId="0" borderId="13" xfId="55" applyNumberFormat="1" applyFont="1" applyBorder="1" applyAlignment="1">
      <alignment vertical="center" wrapText="1"/>
    </xf>
    <xf numFmtId="181" fontId="86" fillId="0" borderId="30" xfId="55" applyNumberFormat="1" applyFont="1" applyBorder="1" applyAlignment="1">
      <alignment vertical="center" wrapText="1"/>
    </xf>
    <xf numFmtId="181" fontId="62" fillId="0" borderId="0" xfId="55" applyNumberFormat="1" applyFont="1" applyBorder="1" applyAlignment="1">
      <alignment vertical="center" wrapText="1"/>
    </xf>
    <xf numFmtId="181" fontId="62" fillId="0" borderId="151" xfId="55" applyNumberFormat="1" applyFont="1" applyBorder="1" applyAlignment="1">
      <alignment vertical="center" wrapText="1"/>
    </xf>
    <xf numFmtId="181" fontId="86" fillId="0" borderId="69" xfId="0" applyNumberFormat="1" applyFont="1" applyBorder="1" applyAlignment="1">
      <alignment vertical="center" wrapText="1"/>
    </xf>
    <xf numFmtId="181" fontId="62" fillId="0" borderId="15" xfId="55" applyNumberFormat="1" applyFont="1" applyBorder="1" applyAlignment="1">
      <alignment vertical="center" wrapText="1"/>
    </xf>
    <xf numFmtId="181" fontId="86" fillId="0" borderId="68" xfId="0" applyNumberFormat="1" applyFont="1" applyBorder="1" applyAlignment="1">
      <alignment vertical="center" wrapText="1"/>
    </xf>
    <xf numFmtId="181" fontId="62" fillId="0" borderId="6" xfId="55" applyNumberFormat="1" applyFont="1" applyBorder="1" applyAlignment="1">
      <alignment vertical="center" wrapText="1"/>
    </xf>
    <xf numFmtId="181" fontId="62" fillId="0" borderId="134" xfId="55" applyNumberFormat="1" applyFont="1" applyBorder="1" applyAlignment="1">
      <alignment vertical="center" wrapText="1"/>
    </xf>
    <xf numFmtId="181" fontId="62" fillId="0" borderId="97" xfId="55" applyNumberFormat="1" applyFont="1" applyBorder="1" applyAlignment="1">
      <alignment vertical="center" wrapText="1"/>
    </xf>
    <xf numFmtId="181" fontId="62" fillId="0" borderId="86" xfId="55" applyNumberFormat="1" applyFont="1" applyBorder="1" applyAlignment="1">
      <alignment vertical="center" wrapText="1"/>
    </xf>
    <xf numFmtId="181" fontId="62" fillId="0" borderId="46" xfId="55" applyNumberFormat="1" applyFont="1" applyBorder="1" applyAlignment="1">
      <alignment vertical="center" wrapText="1"/>
    </xf>
    <xf numFmtId="181" fontId="62" fillId="0" borderId="47" xfId="55" applyNumberFormat="1" applyFont="1" applyBorder="1" applyAlignment="1">
      <alignment vertical="center" wrapText="1"/>
    </xf>
    <xf numFmtId="181" fontId="62" fillId="0" borderId="48" xfId="55" applyNumberFormat="1" applyFont="1" applyBorder="1" applyAlignment="1">
      <alignment vertical="center" wrapText="1"/>
    </xf>
    <xf numFmtId="181" fontId="62" fillId="0" borderId="77" xfId="55" applyNumberFormat="1" applyFont="1" applyBorder="1" applyAlignment="1">
      <alignment vertical="center" wrapText="1"/>
    </xf>
    <xf numFmtId="0" fontId="62" fillId="0" borderId="93" xfId="0" applyFont="1" applyBorder="1" applyAlignment="1">
      <alignment horizontal="left" vertical="center" wrapText="1"/>
    </xf>
    <xf numFmtId="49" fontId="62" fillId="0" borderId="78" xfId="0" applyNumberFormat="1" applyFont="1" applyBorder="1">
      <alignment vertical="center"/>
    </xf>
    <xf numFmtId="49" fontId="62" fillId="0" borderId="76" xfId="0" applyNumberFormat="1" applyFont="1" applyBorder="1">
      <alignment vertical="center"/>
    </xf>
    <xf numFmtId="0" fontId="62" fillId="0" borderId="29" xfId="0" applyFont="1" applyBorder="1" applyAlignment="1">
      <alignment horizontal="left" vertical="center" wrapText="1"/>
    </xf>
    <xf numFmtId="0" fontId="62" fillId="0" borderId="78" xfId="0" applyFont="1" applyBorder="1" applyAlignment="1">
      <alignment horizontal="left" vertical="center" wrapText="1"/>
    </xf>
    <xf numFmtId="0" fontId="62" fillId="0" borderId="152" xfId="0" applyFont="1" applyBorder="1" applyAlignment="1">
      <alignment horizontal="left" vertical="center" wrapText="1"/>
    </xf>
    <xf numFmtId="49" fontId="62" fillId="0" borderId="152" xfId="0" applyNumberFormat="1" applyFont="1" applyBorder="1">
      <alignment vertical="center"/>
    </xf>
    <xf numFmtId="0" fontId="62" fillId="0" borderId="93" xfId="0" applyFont="1" applyBorder="1">
      <alignment vertical="center"/>
    </xf>
    <xf numFmtId="49" fontId="62" fillId="0" borderId="93" xfId="0" applyNumberFormat="1" applyFont="1" applyBorder="1">
      <alignment vertical="center"/>
    </xf>
    <xf numFmtId="0" fontId="62" fillId="0" borderId="35" xfId="0" applyFont="1" applyBorder="1">
      <alignment vertical="center"/>
    </xf>
    <xf numFmtId="49" fontId="62" fillId="0" borderId="35" xfId="0" applyNumberFormat="1" applyFont="1" applyBorder="1">
      <alignment vertical="center"/>
    </xf>
    <xf numFmtId="0" fontId="87" fillId="0" borderId="93" xfId="0" applyFont="1" applyBorder="1">
      <alignment vertical="center"/>
    </xf>
    <xf numFmtId="0" fontId="87" fillId="0" borderId="76" xfId="0" applyFont="1" applyBorder="1">
      <alignment vertical="center"/>
    </xf>
    <xf numFmtId="0" fontId="62" fillId="0" borderId="35" xfId="0" applyFont="1" applyBorder="1" applyAlignment="1">
      <alignment horizontal="left" vertical="center" wrapText="1"/>
    </xf>
    <xf numFmtId="0" fontId="62" fillId="0" borderId="92" xfId="0" applyFont="1" applyBorder="1">
      <alignment vertical="center"/>
    </xf>
    <xf numFmtId="49" fontId="62" fillId="0" borderId="92" xfId="0" applyNumberFormat="1" applyFont="1" applyBorder="1">
      <alignment vertical="center"/>
    </xf>
    <xf numFmtId="0" fontId="62" fillId="0" borderId="92" xfId="55" applyNumberFormat="1" applyFont="1" applyBorder="1" applyAlignment="1">
      <alignment horizontal="center" vertical="center" wrapText="1"/>
    </xf>
    <xf numFmtId="49" fontId="62" fillId="0" borderId="62" xfId="0" applyNumberFormat="1" applyFont="1" applyBorder="1">
      <alignment vertical="center"/>
    </xf>
    <xf numFmtId="49" fontId="62" fillId="0" borderId="142" xfId="0" applyNumberFormat="1" applyFont="1" applyBorder="1">
      <alignment vertical="center"/>
    </xf>
    <xf numFmtId="0" fontId="62" fillId="0" borderId="69" xfId="0" applyFont="1" applyBorder="1">
      <alignment vertical="center"/>
    </xf>
    <xf numFmtId="49" fontId="62" fillId="0" borderId="29" xfId="0" applyNumberFormat="1" applyFont="1" applyBorder="1">
      <alignment vertical="center"/>
    </xf>
    <xf numFmtId="49" fontId="62" fillId="0" borderId="81" xfId="0" applyNumberFormat="1" applyFont="1" applyBorder="1">
      <alignment vertical="center"/>
    </xf>
    <xf numFmtId="0" fontId="62" fillId="0" borderId="28" xfId="55" applyNumberFormat="1" applyFont="1" applyFill="1" applyBorder="1" applyAlignment="1">
      <alignment horizontal="center" vertical="center" wrapText="1"/>
    </xf>
    <xf numFmtId="0" fontId="62" fillId="0" borderId="29" xfId="55" applyNumberFormat="1" applyFont="1" applyFill="1" applyBorder="1" applyAlignment="1">
      <alignment horizontal="center" vertical="center" wrapText="1"/>
    </xf>
    <xf numFmtId="0" fontId="62" fillId="0" borderId="86" xfId="55" applyNumberFormat="1" applyFont="1" applyFill="1" applyBorder="1" applyAlignment="1">
      <alignment horizontal="center" vertical="center" wrapText="1"/>
    </xf>
    <xf numFmtId="0" fontId="62" fillId="0" borderId="151" xfId="55" applyNumberFormat="1" applyFont="1" applyFill="1" applyBorder="1" applyAlignment="1">
      <alignment horizontal="center" vertical="center" wrapText="1"/>
    </xf>
    <xf numFmtId="0" fontId="64" fillId="0" borderId="22" xfId="0" applyFont="1" applyBorder="1">
      <alignment vertical="center"/>
    </xf>
    <xf numFmtId="0" fontId="64" fillId="0" borderId="41" xfId="0" applyFont="1" applyBorder="1">
      <alignment vertical="center"/>
    </xf>
    <xf numFmtId="0" fontId="62" fillId="0" borderId="109" xfId="0" applyFont="1" applyBorder="1" applyAlignment="1">
      <alignment horizontal="left" vertical="center" wrapText="1"/>
    </xf>
    <xf numFmtId="0" fontId="62" fillId="0" borderId="15" xfId="46" applyFont="1" applyBorder="1" applyAlignment="1">
      <alignment horizontal="left" vertical="center" wrapText="1"/>
    </xf>
    <xf numFmtId="0" fontId="63" fillId="0" borderId="51" xfId="0" applyFont="1" applyBorder="1">
      <alignment vertical="center"/>
    </xf>
    <xf numFmtId="0" fontId="63" fillId="0" borderId="52" xfId="0" applyFont="1" applyBorder="1">
      <alignment vertical="center"/>
    </xf>
    <xf numFmtId="0" fontId="88" fillId="0" borderId="51" xfId="0" applyFont="1" applyBorder="1">
      <alignment vertical="center"/>
    </xf>
    <xf numFmtId="0" fontId="88" fillId="0" borderId="52" xfId="0" applyFont="1" applyBorder="1">
      <alignment vertical="center"/>
    </xf>
    <xf numFmtId="0" fontId="88" fillId="0" borderId="50" xfId="0" applyFont="1" applyBorder="1">
      <alignment vertical="center"/>
    </xf>
    <xf numFmtId="0" fontId="62" fillId="0" borderId="0" xfId="46" applyFont="1" applyAlignment="1">
      <alignment horizontal="left" vertical="center" wrapText="1"/>
    </xf>
    <xf numFmtId="0" fontId="62" fillId="0" borderId="94" xfId="46" applyFont="1" applyBorder="1" applyAlignment="1">
      <alignment horizontal="left" vertical="center" wrapText="1"/>
    </xf>
    <xf numFmtId="181" fontId="62" fillId="0" borderId="83" xfId="55" applyNumberFormat="1" applyFont="1" applyBorder="1" applyAlignment="1">
      <alignment vertical="center" wrapText="1"/>
    </xf>
    <xf numFmtId="0" fontId="88" fillId="0" borderId="25" xfId="0" applyFont="1" applyBorder="1">
      <alignment vertical="center"/>
    </xf>
    <xf numFmtId="0" fontId="62" fillId="0" borderId="69" xfId="46" applyFont="1" applyBorder="1" applyAlignment="1">
      <alignment horizontal="left" vertical="center" wrapText="1"/>
    </xf>
    <xf numFmtId="0" fontId="88" fillId="0" borderId="81" xfId="0" applyFont="1" applyBorder="1">
      <alignment vertical="center"/>
    </xf>
    <xf numFmtId="0" fontId="62" fillId="0" borderId="62" xfId="0" applyFont="1" applyBorder="1">
      <alignment vertical="center"/>
    </xf>
    <xf numFmtId="0" fontId="62" fillId="0" borderId="142" xfId="0" applyFont="1" applyBorder="1" applyAlignment="1">
      <alignment horizontal="left" vertical="center" wrapText="1"/>
    </xf>
    <xf numFmtId="0" fontId="63" fillId="0" borderId="91" xfId="0" applyFont="1" applyBorder="1">
      <alignment vertical="center"/>
    </xf>
    <xf numFmtId="0" fontId="87" fillId="0" borderId="28" xfId="0" applyFont="1" applyBorder="1">
      <alignment vertical="center"/>
    </xf>
    <xf numFmtId="0" fontId="62" fillId="0" borderId="69" xfId="0" applyFont="1" applyBorder="1" applyAlignment="1">
      <alignment horizontal="left" vertical="center" wrapText="1"/>
    </xf>
    <xf numFmtId="0" fontId="63" fillId="0" borderId="69" xfId="0" applyFont="1" applyBorder="1">
      <alignment vertical="center"/>
    </xf>
    <xf numFmtId="0" fontId="87" fillId="0" borderId="29" xfId="0" applyFont="1" applyBorder="1">
      <alignment vertical="center"/>
    </xf>
    <xf numFmtId="0" fontId="62" fillId="0" borderId="81" xfId="0" applyFont="1" applyBorder="1" applyAlignment="1">
      <alignment horizontal="left" vertical="center" wrapText="1"/>
    </xf>
    <xf numFmtId="0" fontId="63" fillId="0" borderId="81" xfId="0" applyFont="1" applyBorder="1">
      <alignment vertical="center"/>
    </xf>
    <xf numFmtId="0" fontId="62" fillId="0" borderId="86" xfId="0" applyFont="1" applyBorder="1" applyAlignment="1">
      <alignment horizontal="left" vertical="center" wrapText="1"/>
    </xf>
    <xf numFmtId="0" fontId="62" fillId="0" borderId="91" xfId="0" applyFont="1" applyBorder="1" applyAlignment="1">
      <alignment horizontal="left" vertical="center" wrapText="1"/>
    </xf>
    <xf numFmtId="181" fontId="62" fillId="0" borderId="141" xfId="55" applyNumberFormat="1" applyFont="1" applyBorder="1" applyAlignment="1">
      <alignment vertical="center" wrapText="1"/>
    </xf>
    <xf numFmtId="38" fontId="21" fillId="0" borderId="110" xfId="5" applyFont="1" applyFill="1" applyBorder="1" applyAlignment="1" applyProtection="1">
      <alignment horizontal="right" vertical="center" shrinkToFit="1"/>
    </xf>
    <xf numFmtId="38" fontId="21" fillId="0" borderId="14" xfId="5" applyFont="1" applyFill="1" applyBorder="1" applyAlignment="1" applyProtection="1">
      <alignment horizontal="right" vertical="center" shrinkToFit="1"/>
    </xf>
    <xf numFmtId="0" fontId="73" fillId="0" borderId="0" xfId="0" applyFont="1">
      <alignment vertical="center"/>
    </xf>
    <xf numFmtId="0" fontId="89" fillId="0" borderId="0" xfId="0" applyFont="1">
      <alignment vertical="center"/>
    </xf>
    <xf numFmtId="0" fontId="16" fillId="0" borderId="0" xfId="0" applyFont="1">
      <alignment vertical="center"/>
    </xf>
    <xf numFmtId="0" fontId="17" fillId="0" borderId="0" xfId="0" applyFont="1">
      <alignment vertical="center"/>
    </xf>
    <xf numFmtId="0" fontId="90" fillId="0" borderId="0" xfId="0" applyFont="1">
      <alignment vertical="center"/>
    </xf>
    <xf numFmtId="0" fontId="12"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6"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42" fillId="4" borderId="27" xfId="0" applyFont="1" applyFill="1" applyBorder="1" applyAlignment="1">
      <alignment horizontal="center" vertical="center"/>
    </xf>
    <xf numFmtId="0" fontId="62" fillId="0" borderId="0" xfId="0" applyFont="1" applyAlignment="1">
      <alignment horizontal="left" vertical="center"/>
    </xf>
    <xf numFmtId="0" fontId="62" fillId="0" borderId="0" xfId="0" applyFont="1" applyAlignment="1">
      <alignment horizontal="left" vertical="center" wrapText="1"/>
    </xf>
    <xf numFmtId="0" fontId="85" fillId="0" borderId="0" xfId="0" applyFont="1">
      <alignment vertical="center"/>
    </xf>
    <xf numFmtId="0" fontId="91" fillId="0" borderId="0" xfId="0" applyFont="1" applyAlignment="1">
      <alignment horizontal="left" vertical="center" wrapText="1"/>
    </xf>
    <xf numFmtId="0" fontId="62" fillId="2" borderId="0" xfId="0" applyFont="1" applyFill="1" applyAlignment="1">
      <alignment horizontal="left" vertical="center" wrapText="1"/>
    </xf>
    <xf numFmtId="0" fontId="62" fillId="0" borderId="2" xfId="0" applyFont="1" applyBorder="1">
      <alignment vertical="center"/>
    </xf>
    <xf numFmtId="0" fontId="62" fillId="0" borderId="3" xfId="0" applyFont="1" applyBorder="1">
      <alignment vertical="center"/>
    </xf>
    <xf numFmtId="0" fontId="62" fillId="0" borderId="2" xfId="0" applyFont="1" applyBorder="1" applyAlignment="1">
      <alignment horizontal="center" vertical="center"/>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56" xfId="0" applyFont="1" applyBorder="1" applyAlignment="1">
      <alignment horizontal="center" vertical="center"/>
    </xf>
    <xf numFmtId="0" fontId="12" fillId="0" borderId="19" xfId="0" applyFont="1" applyBorder="1" applyAlignment="1">
      <alignment horizontal="center" vertical="center"/>
    </xf>
    <xf numFmtId="176" fontId="12" fillId="0" borderId="4" xfId="0" applyNumberFormat="1" applyFont="1" applyBorder="1" applyAlignment="1">
      <alignment horizontal="center" vertical="center"/>
    </xf>
    <xf numFmtId="178" fontId="12" fillId="0" borderId="0" xfId="0" applyNumberFormat="1" applyFont="1">
      <alignment vertical="center"/>
    </xf>
    <xf numFmtId="0" fontId="12" fillId="0" borderId="2" xfId="0" applyFont="1" applyBorder="1" applyAlignment="1">
      <alignment horizontal="center" vertical="center"/>
    </xf>
    <xf numFmtId="0" fontId="0" fillId="2" borderId="0" xfId="0" applyFill="1">
      <alignment vertical="center"/>
    </xf>
    <xf numFmtId="0" fontId="12"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2" xfId="0" applyFont="1" applyFill="1" applyBorder="1" applyAlignment="1">
      <alignment horizontal="center" vertical="center"/>
    </xf>
    <xf numFmtId="0" fontId="31" fillId="0" borderId="80" xfId="0" applyFont="1" applyBorder="1">
      <alignment vertical="center"/>
    </xf>
    <xf numFmtId="0" fontId="31" fillId="0" borderId="49" xfId="0" applyFont="1" applyBorder="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0" fontId="25" fillId="2" borderId="0" xfId="0" applyFont="1" applyFill="1" applyAlignment="1">
      <alignment horizontal="left" vertical="top" wrapText="1" shrinkToFit="1"/>
    </xf>
    <xf numFmtId="176" fontId="31" fillId="2" borderId="0" xfId="0" applyNumberFormat="1" applyFont="1" applyFill="1">
      <alignment vertical="center"/>
    </xf>
    <xf numFmtId="176" fontId="31" fillId="0" borderId="0" xfId="0" applyNumberFormat="1" applyFont="1">
      <alignment vertical="center"/>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0" fontId="30" fillId="2" borderId="17" xfId="0" applyFont="1" applyFill="1" applyBorder="1" applyAlignment="1">
      <alignment horizontal="center" vertical="center"/>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1" fillId="0" borderId="2" xfId="0" applyFont="1" applyBorder="1" applyAlignment="1">
      <alignment horizontal="center" vertical="center"/>
    </xf>
    <xf numFmtId="0" fontId="9" fillId="4" borderId="27" xfId="0" applyFont="1" applyFill="1" applyBorder="1" applyAlignment="1">
      <alignment horizontal="center" vertical="center"/>
    </xf>
    <xf numFmtId="0" fontId="9" fillId="2" borderId="0" xfId="0" applyFont="1" applyFill="1" applyAlignment="1">
      <alignment horizontal="left" vertical="center"/>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3" fillId="2" borderId="0" xfId="0" applyFont="1" applyFill="1">
      <alignment vertical="center"/>
    </xf>
    <xf numFmtId="0" fontId="33" fillId="0" borderId="0" xfId="0" applyFont="1">
      <alignment vertical="center"/>
    </xf>
    <xf numFmtId="0" fontId="34" fillId="0" borderId="0" xfId="0" applyFont="1">
      <alignment vertical="center"/>
    </xf>
    <xf numFmtId="0" fontId="80" fillId="0" borderId="137" xfId="0" applyFont="1" applyBorder="1" applyAlignment="1">
      <alignment horizontal="center" vertical="center"/>
    </xf>
    <xf numFmtId="0" fontId="80" fillId="0" borderId="0" xfId="0" applyFont="1" applyAlignment="1">
      <alignment horizontal="center" vertical="center"/>
    </xf>
    <xf numFmtId="0" fontId="26" fillId="4" borderId="27" xfId="0" applyFont="1" applyFill="1" applyBorder="1" applyAlignment="1">
      <alignment horizontal="center" vertical="center"/>
    </xf>
    <xf numFmtId="0" fontId="27" fillId="2" borderId="1" xfId="0" applyFont="1" applyFill="1" applyBorder="1">
      <alignment vertical="center"/>
    </xf>
    <xf numFmtId="0" fontId="27" fillId="2" borderId="4" xfId="0" applyFont="1" applyFill="1" applyBorder="1">
      <alignment vertical="center"/>
    </xf>
    <xf numFmtId="0" fontId="27" fillId="2" borderId="0" xfId="0" applyFont="1" applyFill="1" applyAlignment="1">
      <alignment horizontal="left" vertical="center"/>
    </xf>
    <xf numFmtId="0" fontId="80" fillId="0" borderId="144" xfId="0" applyFont="1" applyBorder="1" applyAlignment="1">
      <alignment horizontal="center" vertical="center"/>
    </xf>
    <xf numFmtId="49" fontId="19" fillId="2" borderId="0" xfId="0" applyNumberFormat="1" applyFont="1" applyFill="1">
      <alignment vertical="center"/>
    </xf>
    <xf numFmtId="0" fontId="80" fillId="0" borderId="145" xfId="0" applyFont="1" applyBorder="1" applyAlignment="1">
      <alignment horizontal="center" vertical="center" wrapText="1"/>
    </xf>
    <xf numFmtId="0" fontId="80" fillId="0" borderId="143" xfId="0" applyFont="1" applyBorder="1" applyAlignment="1">
      <alignment horizontal="center" vertical="center"/>
    </xf>
    <xf numFmtId="0" fontId="81" fillId="0" borderId="0" xfId="0" applyFont="1" applyAlignment="1">
      <alignment horizontal="center" vertical="center" wrapText="1"/>
    </xf>
    <xf numFmtId="0" fontId="80" fillId="2" borderId="0" xfId="0" applyFont="1" applyFill="1" applyAlignment="1">
      <alignment horizontal="center" vertical="center"/>
    </xf>
    <xf numFmtId="0" fontId="29" fillId="2" borderId="0" xfId="0" applyFont="1" applyFill="1" applyAlignment="1">
      <alignment vertical="center" wrapText="1"/>
    </xf>
    <xf numFmtId="49" fontId="25" fillId="2" borderId="0" xfId="0" applyNumberFormat="1" applyFont="1" applyFill="1" applyAlignment="1">
      <alignment horizontal="center" vertical="top"/>
    </xf>
    <xf numFmtId="0" fontId="25" fillId="2" borderId="0" xfId="0" applyFont="1" applyFill="1" applyAlignment="1">
      <alignment horizontal="left" vertical="center" wrapText="1"/>
    </xf>
    <xf numFmtId="0" fontId="25" fillId="2" borderId="51" xfId="0" applyFont="1" applyFill="1" applyBorder="1" applyAlignment="1">
      <alignment horizontal="center" vertical="center" wrapText="1"/>
    </xf>
    <xf numFmtId="0" fontId="22" fillId="2" borderId="15" xfId="0" applyFont="1" applyFill="1" applyBorder="1">
      <alignment vertical="center"/>
    </xf>
    <xf numFmtId="0" fontId="65" fillId="2" borderId="0" xfId="0" applyFont="1" applyFill="1">
      <alignment vertical="center"/>
    </xf>
    <xf numFmtId="0" fontId="27" fillId="2" borderId="112"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1" fillId="2" borderId="0" xfId="0" applyFont="1" applyFill="1">
      <alignment vertical="center"/>
    </xf>
    <xf numFmtId="0" fontId="25" fillId="2" borderId="18" xfId="0" applyFont="1" applyFill="1" applyBorder="1">
      <alignment vertical="center"/>
    </xf>
    <xf numFmtId="0" fontId="27" fillId="2" borderId="96"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88" xfId="0" applyFont="1" applyFill="1" applyBorder="1" applyAlignment="1">
      <alignment horizontal="center" vertical="center"/>
    </xf>
    <xf numFmtId="0" fontId="27" fillId="2" borderId="89"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59"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5" fillId="2" borderId="0" xfId="0" applyFont="1" applyFill="1" applyAlignment="1">
      <alignment horizontal="left" vertical="center" wrapText="1"/>
    </xf>
    <xf numFmtId="176" fontId="22" fillId="2" borderId="78"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68" fillId="2" borderId="9" xfId="0" applyFont="1" applyFill="1" applyBorder="1" applyAlignment="1">
      <alignment vertical="center" wrapText="1"/>
    </xf>
    <xf numFmtId="0" fontId="27" fillId="0" borderId="0" xfId="0" applyFont="1" applyAlignment="1">
      <alignment horizontal="left" vertical="center"/>
    </xf>
    <xf numFmtId="0" fontId="65"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21" fillId="28" borderId="21" xfId="0" applyFont="1" applyFill="1" applyBorder="1">
      <alignment vertical="center"/>
    </xf>
    <xf numFmtId="0" fontId="70" fillId="2" borderId="0" xfId="0" applyFont="1" applyFill="1">
      <alignment vertical="center"/>
    </xf>
    <xf numFmtId="0" fontId="82" fillId="0" borderId="0" xfId="0" applyFont="1">
      <alignment vertical="center"/>
    </xf>
    <xf numFmtId="0" fontId="24" fillId="2" borderId="0" xfId="0" applyFont="1" applyFill="1" applyAlignment="1">
      <alignment horizontal="left" vertical="center"/>
    </xf>
    <xf numFmtId="0" fontId="76" fillId="2" borderId="0" xfId="0" applyFont="1" applyFill="1" applyAlignment="1">
      <alignment horizontal="center" vertical="center"/>
    </xf>
    <xf numFmtId="0" fontId="82" fillId="2" borderId="0" xfId="0" applyFont="1" applyFill="1">
      <alignment vertical="center"/>
    </xf>
    <xf numFmtId="0" fontId="25" fillId="2" borderId="108" xfId="0" applyFont="1" applyFill="1" applyBorder="1" applyAlignment="1">
      <alignment horizontal="center" vertical="center" wrapText="1"/>
    </xf>
    <xf numFmtId="176" fontId="22" fillId="2" borderId="33" xfId="0" applyNumberFormat="1" applyFont="1" applyFill="1" applyBorder="1">
      <alignment vertical="center"/>
    </xf>
    <xf numFmtId="0" fontId="72" fillId="2" borderId="0" xfId="0" applyFont="1" applyFill="1">
      <alignment vertical="center"/>
    </xf>
    <xf numFmtId="0" fontId="82" fillId="0" borderId="0" xfId="0" applyFont="1" applyAlignment="1">
      <alignment horizontal="center" vertical="center"/>
    </xf>
    <xf numFmtId="0" fontId="25" fillId="28" borderId="63" xfId="0" applyFont="1" applyFill="1" applyBorder="1" applyAlignment="1">
      <alignment horizontal="center" vertical="center" wrapText="1"/>
    </xf>
    <xf numFmtId="0" fontId="35" fillId="0" borderId="124" xfId="0" applyFont="1" applyBorder="1" applyAlignment="1">
      <alignment horizontal="center" vertical="center"/>
    </xf>
    <xf numFmtId="0" fontId="25" fillId="28" borderId="70" xfId="0" applyFont="1" applyFill="1" applyBorder="1" applyAlignment="1">
      <alignment horizontal="center" vertical="center" wrapText="1"/>
    </xf>
    <xf numFmtId="0" fontId="35" fillId="0" borderId="84" xfId="0" applyFont="1" applyBorder="1" applyAlignment="1">
      <alignment horizontal="center" vertical="center"/>
    </xf>
    <xf numFmtId="0" fontId="25" fillId="28" borderId="44" xfId="0" applyFont="1" applyFill="1" applyBorder="1" applyAlignment="1">
      <alignment horizontal="center" vertical="center" wrapText="1"/>
    </xf>
    <xf numFmtId="0" fontId="35" fillId="0" borderId="125" xfId="0" applyFont="1" applyBorder="1" applyAlignment="1">
      <alignment horizontal="center" vertical="center"/>
    </xf>
    <xf numFmtId="0" fontId="27" fillId="2" borderId="39" xfId="0" applyFont="1" applyFill="1" applyBorder="1" applyAlignment="1">
      <alignment horizontal="center" vertical="center"/>
    </xf>
    <xf numFmtId="0" fontId="27" fillId="2" borderId="0" xfId="0" applyFont="1" applyFill="1" applyAlignment="1">
      <alignment horizontal="left" vertical="center" wrapText="1"/>
    </xf>
    <xf numFmtId="0" fontId="67" fillId="2" borderId="0" xfId="0" applyFont="1" applyFill="1">
      <alignment vertical="center"/>
    </xf>
    <xf numFmtId="0" fontId="35" fillId="2" borderId="0" xfId="0" applyFont="1" applyFill="1" applyAlignment="1">
      <alignment horizontal="right" vertical="center" shrinkToFit="1"/>
    </xf>
    <xf numFmtId="2" fontId="35" fillId="2" borderId="0" xfId="0" applyNumberFormat="1" applyFont="1" applyFill="1" applyAlignment="1">
      <alignment horizontal="center" vertical="center" shrinkToFit="1"/>
    </xf>
    <xf numFmtId="0" fontId="35" fillId="2" borderId="0" xfId="0" applyFont="1" applyFill="1" applyAlignment="1">
      <alignment vertical="center" shrinkToFit="1"/>
    </xf>
    <xf numFmtId="0" fontId="9" fillId="2" borderId="0" xfId="0" applyFont="1" applyFill="1">
      <alignment vertical="center"/>
    </xf>
    <xf numFmtId="0" fontId="35" fillId="2" borderId="0" xfId="0" applyFont="1" applyFill="1" applyAlignment="1">
      <alignment vertical="center" textRotation="255" shrinkToFit="1"/>
    </xf>
    <xf numFmtId="0" fontId="31" fillId="0" borderId="0" xfId="0" applyFont="1" applyAlignment="1">
      <alignment vertical="center" wrapText="1"/>
    </xf>
    <xf numFmtId="0" fontId="26" fillId="2" borderId="0" xfId="0" applyFont="1" applyFill="1" applyAlignment="1">
      <alignment horizontal="left" vertical="center"/>
    </xf>
    <xf numFmtId="0" fontId="26" fillId="3" borderId="27" xfId="0" applyFont="1" applyFill="1" applyBorder="1" applyAlignment="1">
      <alignment horizontal="center" vertical="center" wrapText="1"/>
    </xf>
    <xf numFmtId="0" fontId="65" fillId="0" borderId="0" xfId="0" applyFont="1">
      <alignment vertical="center"/>
    </xf>
    <xf numFmtId="0" fontId="25" fillId="0" borderId="0" xfId="0" applyFont="1" applyAlignment="1">
      <alignment horizontal="left" vertical="top" wrapText="1"/>
    </xf>
    <xf numFmtId="0" fontId="9" fillId="0" borderId="0" xfId="0" applyFont="1" applyAlignment="1">
      <alignment vertical="center" wrapText="1"/>
    </xf>
    <xf numFmtId="0" fontId="27" fillId="2" borderId="23" xfId="0" applyFont="1" applyFill="1" applyBorder="1">
      <alignment vertical="center"/>
    </xf>
    <xf numFmtId="0" fontId="22" fillId="0" borderId="24" xfId="0" applyFont="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0" fontId="27" fillId="2" borderId="33" xfId="0" applyFont="1" applyFill="1" applyBorder="1">
      <alignment vertical="center"/>
    </xf>
    <xf numFmtId="0" fontId="21" fillId="28" borderId="130" xfId="0" applyFont="1" applyFill="1" applyBorder="1" applyAlignment="1">
      <alignment horizontal="center" vertical="center"/>
    </xf>
    <xf numFmtId="0" fontId="21" fillId="2" borderId="30"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1" fillId="28" borderId="131" xfId="0" applyFont="1" applyFill="1" applyBorder="1" applyAlignment="1">
      <alignment horizontal="center" vertical="center"/>
    </xf>
    <xf numFmtId="0" fontId="27" fillId="2" borderId="0" xfId="0" applyFont="1" applyFill="1" applyAlignment="1">
      <alignment vertical="top"/>
    </xf>
    <xf numFmtId="182" fontId="30" fillId="2" borderId="0" xfId="0" applyNumberFormat="1" applyFont="1" applyFill="1">
      <alignment vertical="center"/>
    </xf>
    <xf numFmtId="0" fontId="27" fillId="2" borderId="35" xfId="0" applyFont="1" applyFill="1" applyBorder="1">
      <alignment vertical="center"/>
    </xf>
    <xf numFmtId="0" fontId="21" fillId="28" borderId="132" xfId="0" applyFont="1" applyFill="1" applyBorder="1" applyAlignment="1">
      <alignment horizontal="center" vertical="center"/>
    </xf>
    <xf numFmtId="0" fontId="25" fillId="2" borderId="141" xfId="0" applyFont="1" applyFill="1" applyBorder="1">
      <alignment vertical="center"/>
    </xf>
    <xf numFmtId="0" fontId="27" fillId="2" borderId="141" xfId="0" applyFont="1" applyFill="1" applyBorder="1" applyAlignment="1">
      <alignment vertical="top"/>
    </xf>
    <xf numFmtId="0" fontId="27" fillId="2" borderId="141" xfId="0" applyFont="1" applyFill="1" applyBorder="1" applyAlignment="1">
      <alignment vertical="center" shrinkToFit="1"/>
    </xf>
    <xf numFmtId="0" fontId="27" fillId="2" borderId="142" xfId="0" applyFont="1" applyFill="1" applyBorder="1">
      <alignment vertical="center"/>
    </xf>
    <xf numFmtId="0" fontId="75" fillId="0" borderId="0" xfId="0" applyFont="1" applyAlignment="1">
      <alignment horizontal="center" vertical="center"/>
    </xf>
    <xf numFmtId="0" fontId="32" fillId="2" borderId="0" xfId="0" applyFont="1" applyFill="1" applyAlignment="1">
      <alignment vertical="center" wrapText="1"/>
    </xf>
    <xf numFmtId="0" fontId="0" fillId="30" borderId="0" xfId="0" applyFill="1">
      <alignment vertical="center"/>
    </xf>
    <xf numFmtId="0" fontId="22" fillId="30" borderId="0" xfId="0" applyFont="1" applyFill="1">
      <alignment vertical="center"/>
    </xf>
    <xf numFmtId="0" fontId="26" fillId="4" borderId="62" xfId="0" applyFont="1" applyFill="1" applyBorder="1" applyAlignment="1">
      <alignment horizontal="center" vertical="center"/>
    </xf>
    <xf numFmtId="0" fontId="33" fillId="30" borderId="0" xfId="0" applyFont="1" applyFill="1">
      <alignment vertical="center"/>
    </xf>
    <xf numFmtId="49" fontId="24" fillId="2" borderId="0" xfId="0" applyNumberFormat="1" applyFont="1" applyFill="1">
      <alignment vertical="center"/>
    </xf>
    <xf numFmtId="0" fontId="27" fillId="2" borderId="0" xfId="0" applyFont="1" applyFill="1" applyAlignment="1">
      <alignment horizontal="left" vertical="top" wrapText="1"/>
    </xf>
    <xf numFmtId="0" fontId="75" fillId="0" borderId="0" xfId="0" applyFont="1" applyAlignment="1">
      <alignment horizontal="center" vertical="center" shrinkToFit="1"/>
    </xf>
    <xf numFmtId="0" fontId="25" fillId="28" borderId="42" xfId="0" applyFont="1" applyFill="1" applyBorder="1" applyAlignment="1">
      <alignment horizontal="center" vertical="center" wrapText="1"/>
    </xf>
    <xf numFmtId="0" fontId="25" fillId="2" borderId="43" xfId="0" applyFont="1" applyFill="1" applyBorder="1" applyAlignment="1">
      <alignment vertical="center" wrapText="1"/>
    </xf>
    <xf numFmtId="0" fontId="25" fillId="2" borderId="71" xfId="0" applyFont="1" applyFill="1" applyBorder="1" applyAlignment="1">
      <alignment vertical="center" wrapText="1"/>
    </xf>
    <xf numFmtId="0" fontId="25" fillId="28" borderId="138" xfId="0" applyFont="1" applyFill="1" applyBorder="1" applyAlignment="1">
      <alignment horizontal="center" vertical="center" wrapText="1"/>
    </xf>
    <xf numFmtId="0" fontId="25" fillId="2" borderId="73" xfId="0" applyFont="1" applyFill="1" applyBorder="1" applyAlignment="1">
      <alignment vertical="center" wrapText="1"/>
    </xf>
    <xf numFmtId="0" fontId="25" fillId="28" borderId="74" xfId="0" applyFont="1" applyFill="1" applyBorder="1" applyAlignment="1">
      <alignment horizontal="center" vertical="center" wrapText="1"/>
    </xf>
    <xf numFmtId="0" fontId="25" fillId="28" borderId="139" xfId="0" applyFont="1" applyFill="1" applyBorder="1" applyAlignment="1">
      <alignment horizontal="center" vertical="center" wrapText="1"/>
    </xf>
    <xf numFmtId="0" fontId="25" fillId="28" borderId="33" xfId="0" applyFont="1" applyFill="1" applyBorder="1" applyAlignment="1">
      <alignment horizontal="center" vertical="center" wrapText="1"/>
    </xf>
    <xf numFmtId="0" fontId="22" fillId="2" borderId="0" xfId="0" applyFont="1" applyFill="1" applyAlignment="1">
      <alignment vertical="top"/>
    </xf>
    <xf numFmtId="0" fontId="25" fillId="2" borderId="142" xfId="0" applyFont="1" applyFill="1" applyBorder="1" applyAlignment="1">
      <alignment vertical="center" wrapText="1"/>
    </xf>
    <xf numFmtId="0" fontId="32" fillId="30" borderId="0" xfId="0" applyFont="1" applyFill="1" applyAlignment="1">
      <alignment horizontal="left" vertical="center" wrapText="1"/>
    </xf>
    <xf numFmtId="0" fontId="10" fillId="0" borderId="0" xfId="0" applyFont="1">
      <alignment vertical="center"/>
    </xf>
    <xf numFmtId="0" fontId="28" fillId="30" borderId="0" xfId="0" applyFont="1" applyFill="1">
      <alignment vertical="center"/>
    </xf>
    <xf numFmtId="0" fontId="26" fillId="0" borderId="0" xfId="0" applyFont="1">
      <alignment vertical="center"/>
    </xf>
    <xf numFmtId="0" fontId="22" fillId="2" borderId="0" xfId="0" applyFont="1" applyFill="1" applyAlignment="1">
      <alignment horizontal="left" vertical="center"/>
    </xf>
    <xf numFmtId="0" fontId="26" fillId="2" borderId="0" xfId="0" applyFont="1" applyFill="1" applyAlignment="1">
      <alignment horizontal="center" vertical="center" wrapText="1"/>
    </xf>
    <xf numFmtId="49" fontId="43" fillId="2" borderId="0" xfId="0" applyNumberFormat="1" applyFont="1" applyFill="1">
      <alignment vertical="center"/>
    </xf>
    <xf numFmtId="49" fontId="36" fillId="2" borderId="0" xfId="0" applyNumberFormat="1" applyFont="1" applyFill="1" applyAlignment="1">
      <alignmen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9" fillId="0" borderId="0" xfId="0" applyFont="1">
      <alignment vertical="center"/>
    </xf>
    <xf numFmtId="0" fontId="25" fillId="2" borderId="0" xfId="0" applyFont="1" applyFill="1" applyAlignment="1">
      <alignment horizontal="center" vertical="center"/>
    </xf>
    <xf numFmtId="0" fontId="9" fillId="4" borderId="83" xfId="0" applyFont="1" applyFill="1" applyBorder="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39" fillId="2" borderId="33" xfId="0" applyFont="1" applyFill="1" applyBorder="1" applyAlignment="1">
      <alignment vertical="center" wrapText="1"/>
    </xf>
    <xf numFmtId="0" fontId="39" fillId="2" borderId="30" xfId="0" applyFont="1" applyFill="1" applyBorder="1" applyAlignment="1">
      <alignment vertical="center" wrapText="1"/>
    </xf>
    <xf numFmtId="0" fontId="40" fillId="2" borderId="0" xfId="0" applyFont="1" applyFill="1">
      <alignment vertical="center"/>
    </xf>
    <xf numFmtId="0" fontId="39" fillId="2" borderId="0" xfId="0" applyFont="1" applyFill="1" applyAlignment="1">
      <alignment vertical="center" wrapText="1"/>
    </xf>
    <xf numFmtId="0" fontId="39" fillId="2" borderId="33" xfId="0" applyFont="1" applyFill="1" applyBorder="1">
      <alignment vertical="center"/>
    </xf>
    <xf numFmtId="0" fontId="39" fillId="2" borderId="0" xfId="0" applyFont="1" applyFill="1">
      <alignment vertical="center"/>
    </xf>
    <xf numFmtId="0" fontId="39" fillId="2" borderId="0" xfId="0" applyFont="1" applyFill="1" applyAlignment="1">
      <alignment vertical="center" shrinkToFit="1"/>
    </xf>
    <xf numFmtId="0" fontId="39" fillId="2" borderId="30" xfId="0" applyFont="1" applyFill="1" applyBorder="1" applyAlignment="1">
      <alignment vertical="center" shrinkToFit="1"/>
    </xf>
    <xf numFmtId="0" fontId="40" fillId="0" borderId="0" xfId="0" applyFont="1">
      <alignment vertical="center"/>
    </xf>
    <xf numFmtId="0" fontId="41" fillId="2" borderId="0" xfId="0" applyFont="1" applyFill="1">
      <alignment vertical="center"/>
    </xf>
    <xf numFmtId="0" fontId="41" fillId="2" borderId="30" xfId="0" applyFont="1" applyFill="1" applyBorder="1">
      <alignment vertical="center"/>
    </xf>
    <xf numFmtId="0" fontId="12" fillId="2" borderId="35" xfId="0" applyFont="1" applyFill="1" applyBorder="1">
      <alignment vertical="center"/>
    </xf>
    <xf numFmtId="0" fontId="39" fillId="2" borderId="141" xfId="0" applyFont="1" applyFill="1" applyBorder="1">
      <alignment vertical="center"/>
    </xf>
    <xf numFmtId="0" fontId="12" fillId="2" borderId="141" xfId="0" applyFont="1" applyFill="1" applyBorder="1">
      <alignment vertical="center"/>
    </xf>
    <xf numFmtId="0" fontId="12" fillId="2" borderId="142" xfId="0" applyFont="1" applyFill="1" applyBorder="1">
      <alignment vertical="center"/>
    </xf>
    <xf numFmtId="0" fontId="30" fillId="2" borderId="0" xfId="0" applyFont="1" applyFill="1" applyAlignment="1">
      <alignment horizontal="center" vertical="center"/>
    </xf>
    <xf numFmtId="0" fontId="42" fillId="2" borderId="0" xfId="0" applyFont="1" applyFill="1">
      <alignment vertical="center"/>
    </xf>
    <xf numFmtId="0" fontId="43" fillId="2" borderId="0" xfId="0" applyFont="1" applyFill="1">
      <alignment vertical="center"/>
    </xf>
    <xf numFmtId="0" fontId="30" fillId="0" borderId="147" xfId="0" quotePrefix="1" applyFont="1" applyBorder="1">
      <alignment vertical="center"/>
    </xf>
    <xf numFmtId="0" fontId="32" fillId="4" borderId="1" xfId="0" applyFont="1" applyFill="1" applyBorder="1" applyAlignment="1">
      <alignment horizontal="center" vertical="center"/>
    </xf>
    <xf numFmtId="0" fontId="30" fillId="0" borderId="96" xfId="0" quotePrefix="1" applyFont="1" applyBorder="1">
      <alignment vertical="center"/>
    </xf>
    <xf numFmtId="0" fontId="25" fillId="0" borderId="88" xfId="0" quotePrefix="1" applyFont="1" applyBorder="1">
      <alignment vertical="center"/>
    </xf>
    <xf numFmtId="0" fontId="30" fillId="0" borderId="96" xfId="0" quotePrefix="1" applyFont="1" applyBorder="1" applyAlignment="1">
      <alignment horizontal="center" vertical="center"/>
    </xf>
    <xf numFmtId="0" fontId="25" fillId="0" borderId="96" xfId="0" quotePrefix="1" applyFont="1" applyBorder="1" applyAlignment="1">
      <alignment horizontal="center" vertical="center"/>
    </xf>
    <xf numFmtId="0" fontId="65" fillId="4" borderId="1" xfId="0" applyFont="1" applyFill="1" applyBorder="1" applyAlignment="1">
      <alignment horizontal="center" vertical="center"/>
    </xf>
    <xf numFmtId="0" fontId="30" fillId="0" borderId="88" xfId="0" quotePrefix="1" applyFont="1" applyBorder="1" applyAlignment="1">
      <alignment horizontal="center" vertical="center"/>
    </xf>
    <xf numFmtId="0" fontId="0" fillId="0" borderId="0" xfId="0" applyAlignment="1">
      <alignment horizontal="center" vertical="center"/>
    </xf>
    <xf numFmtId="0" fontId="74" fillId="2" borderId="0" xfId="0" applyFont="1" applyFill="1">
      <alignment vertical="center"/>
    </xf>
    <xf numFmtId="0" fontId="60" fillId="2" borderId="0" xfId="0" applyFont="1" applyFill="1">
      <alignment vertical="center"/>
    </xf>
    <xf numFmtId="0" fontId="13" fillId="0" borderId="0" xfId="0" applyFont="1">
      <alignment vertical="center"/>
    </xf>
    <xf numFmtId="0" fontId="17" fillId="2" borderId="0" xfId="0" applyFont="1" applyFill="1">
      <alignment vertical="center"/>
    </xf>
    <xf numFmtId="0" fontId="17" fillId="2" borderId="0" xfId="0" applyFont="1" applyFill="1" applyAlignment="1">
      <alignment horizontal="center" vertical="center"/>
    </xf>
    <xf numFmtId="0" fontId="21" fillId="2" borderId="0" xfId="0" applyFont="1" applyFill="1" applyAlignment="1">
      <alignment horizontal="left" vertical="center" wrapText="1"/>
    </xf>
    <xf numFmtId="0" fontId="13" fillId="2" borderId="0" xfId="0" applyFont="1" applyFill="1">
      <alignment vertical="center"/>
    </xf>
    <xf numFmtId="0" fontId="13" fillId="2" borderId="0" xfId="0" applyFont="1" applyFill="1" applyAlignment="1">
      <alignment horizontal="left" vertical="center" wrapText="1"/>
    </xf>
    <xf numFmtId="176" fontId="12" fillId="2" borderId="1" xfId="0" applyNumberFormat="1" applyFont="1" applyFill="1" applyBorder="1" applyAlignment="1">
      <alignment vertical="center" shrinkToFit="1"/>
    </xf>
    <xf numFmtId="0" fontId="31" fillId="2" borderId="1" xfId="0" applyFont="1" applyFill="1" applyBorder="1">
      <alignment vertical="center"/>
    </xf>
    <xf numFmtId="176" fontId="12" fillId="2" borderId="0" xfId="0" applyNumberFormat="1" applyFont="1" applyFill="1" applyAlignment="1">
      <alignment vertical="center" shrinkToFit="1"/>
    </xf>
    <xf numFmtId="176" fontId="10" fillId="2" borderId="0" xfId="0" applyNumberFormat="1" applyFont="1" applyFill="1" applyAlignment="1">
      <alignment vertical="center" shrinkToFit="1"/>
    </xf>
    <xf numFmtId="180" fontId="33" fillId="2" borderId="28" xfId="0" applyNumberFormat="1" applyFont="1" applyFill="1" applyBorder="1" applyAlignment="1">
      <alignment horizontal="right" vertical="center"/>
    </xf>
    <xf numFmtId="180" fontId="33" fillId="2" borderId="86" xfId="0" applyNumberFormat="1" applyFont="1" applyFill="1" applyBorder="1" applyAlignment="1">
      <alignment horizontal="right" vertical="center"/>
    </xf>
    <xf numFmtId="0" fontId="12" fillId="2" borderId="0" xfId="0" applyFont="1" applyFill="1" applyAlignment="1">
      <alignment vertical="center" wrapText="1"/>
    </xf>
    <xf numFmtId="180" fontId="33" fillId="2" borderId="109" xfId="0" applyNumberFormat="1" applyFont="1" applyFill="1" applyBorder="1" applyAlignment="1">
      <alignment horizontal="right" vertical="center"/>
    </xf>
    <xf numFmtId="0" fontId="12" fillId="2" borderId="141" xfId="0" applyFont="1" applyFill="1" applyBorder="1" applyAlignment="1">
      <alignment vertical="center" wrapText="1"/>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75" fillId="0" borderId="0" xfId="0" applyFont="1" applyAlignment="1">
      <alignment vertical="center" wrapText="1"/>
    </xf>
    <xf numFmtId="176" fontId="13" fillId="0" borderId="0" xfId="0" applyNumberFormat="1" applyFont="1">
      <alignment vertical="center"/>
    </xf>
    <xf numFmtId="0" fontId="0" fillId="0" borderId="2" xfId="0" applyBorder="1" applyAlignment="1">
      <alignment horizontal="center" vertical="center" wrapText="1"/>
    </xf>
    <xf numFmtId="0" fontId="21" fillId="2" borderId="56" xfId="0" applyFont="1" applyFill="1" applyBorder="1" applyAlignment="1">
      <alignment horizontal="center" vertical="center"/>
    </xf>
    <xf numFmtId="0" fontId="27" fillId="2" borderId="5" xfId="0" applyFont="1" applyFill="1" applyBorder="1" applyAlignment="1">
      <alignment horizontal="center" vertical="center" wrapText="1"/>
    </xf>
    <xf numFmtId="0" fontId="21" fillId="0" borderId="135" xfId="0" quotePrefix="1" applyFont="1" applyBorder="1" applyAlignment="1">
      <alignment horizontal="right" vertical="center"/>
    </xf>
    <xf numFmtId="0" fontId="21" fillId="2" borderId="110" xfId="0" applyFont="1" applyFill="1" applyBorder="1" applyAlignment="1">
      <alignment vertical="center" shrinkToFit="1"/>
    </xf>
    <xf numFmtId="0" fontId="21" fillId="2" borderId="47" xfId="0" applyFont="1" applyFill="1" applyBorder="1" applyAlignment="1">
      <alignment vertical="center" shrinkToFit="1"/>
    </xf>
    <xf numFmtId="0" fontId="21" fillId="2" borderId="127" xfId="0" applyFont="1" applyFill="1" applyBorder="1" applyAlignment="1">
      <alignment vertical="center" wrapText="1" shrinkToFit="1"/>
    </xf>
    <xf numFmtId="176" fontId="22" fillId="0" borderId="47" xfId="0" applyNumberFormat="1" applyFont="1" applyBorder="1" applyAlignment="1">
      <alignment horizontal="right" vertical="center" shrinkToFit="1"/>
    </xf>
    <xf numFmtId="0" fontId="76" fillId="0" borderId="0" xfId="0" applyFont="1" applyAlignment="1">
      <alignment horizontal="left" vertical="center" wrapText="1"/>
    </xf>
    <xf numFmtId="0" fontId="14" fillId="0" borderId="0" xfId="0" applyFont="1">
      <alignment vertical="center"/>
    </xf>
    <xf numFmtId="177" fontId="21" fillId="0" borderId="49" xfId="0" applyNumberFormat="1" applyFont="1" applyBorder="1">
      <alignment vertical="center"/>
    </xf>
    <xf numFmtId="0" fontId="21" fillId="2" borderId="13" xfId="0" applyFont="1" applyFill="1" applyBorder="1" applyAlignment="1">
      <alignment vertical="center" shrinkToFit="1"/>
    </xf>
    <xf numFmtId="0" fontId="21" fillId="2" borderId="1" xfId="0" applyFont="1" applyFill="1" applyBorder="1" applyAlignment="1">
      <alignment vertical="center" shrinkToFit="1"/>
    </xf>
    <xf numFmtId="0" fontId="21" fillId="2" borderId="2" xfId="0" applyFont="1" applyFill="1" applyBorder="1" applyAlignment="1">
      <alignment vertical="center" wrapText="1" shrinkToFit="1"/>
    </xf>
    <xf numFmtId="176" fontId="22" fillId="0" borderId="1" xfId="0" applyNumberFormat="1" applyFont="1" applyBorder="1" applyAlignment="1">
      <alignment horizontal="right" vertical="center" shrinkToFit="1"/>
    </xf>
    <xf numFmtId="177" fontId="21" fillId="0" borderId="54" xfId="0" applyNumberFormat="1" applyFont="1" applyBorder="1">
      <alignment vertical="center"/>
    </xf>
    <xf numFmtId="0" fontId="21" fillId="2" borderId="36" xfId="0" applyFont="1" applyFill="1" applyBorder="1" applyAlignment="1">
      <alignment vertical="center" shrinkToFit="1"/>
    </xf>
    <xf numFmtId="0" fontId="21" fillId="2" borderId="14" xfId="0" applyFont="1" applyFill="1" applyBorder="1" applyAlignment="1">
      <alignment vertical="center" shrinkToFit="1"/>
    </xf>
    <xf numFmtId="0" fontId="21" fillId="2" borderId="19" xfId="0" applyFont="1" applyFill="1" applyBorder="1" applyAlignment="1">
      <alignment vertical="center" wrapText="1" shrinkToFit="1"/>
    </xf>
    <xf numFmtId="177" fontId="21" fillId="0" borderId="53" xfId="0" applyNumberFormat="1" applyFont="1" applyBorder="1">
      <alignment vertical="center"/>
    </xf>
    <xf numFmtId="0" fontId="21" fillId="2" borderId="5" xfId="0" applyFont="1" applyFill="1" applyBorder="1" applyAlignment="1">
      <alignment vertical="center" wrapText="1" shrinkToFit="1"/>
    </xf>
    <xf numFmtId="177" fontId="21" fillId="0" borderId="55" xfId="0" applyNumberFormat="1" applyFont="1" applyBorder="1">
      <alignment vertical="center"/>
    </xf>
    <xf numFmtId="0" fontId="21" fillId="2" borderId="56" xfId="0" applyFont="1" applyFill="1" applyBorder="1" applyAlignment="1">
      <alignment vertical="center" shrinkToFit="1"/>
    </xf>
    <xf numFmtId="0" fontId="21" fillId="2" borderId="61" xfId="0" applyFont="1" applyFill="1" applyBorder="1" applyAlignment="1">
      <alignment vertical="center" wrapText="1" shrinkToFit="1"/>
    </xf>
    <xf numFmtId="176" fontId="22" fillId="0" borderId="56" xfId="0" applyNumberFormat="1" applyFont="1" applyBorder="1" applyAlignment="1">
      <alignment horizontal="right" vertical="center" shrinkToFit="1"/>
    </xf>
    <xf numFmtId="0" fontId="12" fillId="31" borderId="14" xfId="0" applyFont="1" applyFill="1" applyBorder="1" applyAlignment="1" applyProtection="1">
      <alignment vertical="center" wrapText="1"/>
      <protection locked="0"/>
    </xf>
    <xf numFmtId="0" fontId="25" fillId="31" borderId="14" xfId="0" applyFont="1" applyFill="1" applyBorder="1" applyAlignment="1" applyProtection="1">
      <alignment vertical="center" wrapText="1"/>
      <protection locked="0"/>
    </xf>
    <xf numFmtId="0" fontId="12" fillId="31" borderId="48" xfId="0" applyFont="1" applyFill="1" applyBorder="1" applyAlignment="1" applyProtection="1">
      <alignment vertical="center" wrapText="1"/>
      <protection locked="0"/>
    </xf>
    <xf numFmtId="0" fontId="12" fillId="31" borderId="52" xfId="0" applyFont="1" applyFill="1" applyBorder="1" applyAlignment="1" applyProtection="1">
      <alignment vertical="center" wrapText="1"/>
      <protection locked="0"/>
    </xf>
    <xf numFmtId="0" fontId="83" fillId="0" borderId="0" xfId="0" applyFont="1" applyProtection="1">
      <alignment vertical="center"/>
      <protection locked="0"/>
    </xf>
    <xf numFmtId="0" fontId="0" fillId="0" borderId="0" xfId="0" applyProtection="1">
      <alignment vertical="center"/>
      <protection locked="0"/>
    </xf>
    <xf numFmtId="0" fontId="82" fillId="0" borderId="137" xfId="0" applyFont="1" applyBorder="1" applyAlignment="1" applyProtection="1">
      <alignment horizontal="center" vertical="center"/>
      <protection locked="0"/>
    </xf>
    <xf numFmtId="0" fontId="82" fillId="0" borderId="143" xfId="0" applyFont="1" applyBorder="1" applyProtection="1">
      <alignment vertical="center"/>
      <protection locked="0"/>
    </xf>
    <xf numFmtId="0" fontId="82" fillId="0" borderId="140" xfId="0" applyFont="1" applyBorder="1" applyAlignment="1" applyProtection="1">
      <alignment horizontal="center" vertical="center"/>
      <protection locked="0"/>
    </xf>
    <xf numFmtId="0" fontId="80" fillId="0" borderId="137" xfId="0" applyFont="1" applyBorder="1" applyAlignment="1" applyProtection="1">
      <alignment horizontal="center" vertical="center"/>
      <protection locked="0"/>
    </xf>
    <xf numFmtId="176" fontId="65" fillId="0" borderId="54" xfId="0" applyNumberFormat="1" applyFont="1" applyBorder="1" applyAlignment="1" applyProtection="1">
      <alignment horizontal="center" vertical="center" shrinkToFit="1"/>
      <protection locked="0"/>
    </xf>
    <xf numFmtId="176" fontId="21" fillId="0" borderId="110" xfId="0" applyNumberFormat="1" applyFont="1" applyBorder="1" applyAlignment="1" applyProtection="1">
      <alignment horizontal="right" vertical="center" shrinkToFit="1"/>
      <protection locked="0"/>
    </xf>
    <xf numFmtId="176" fontId="21" fillId="0" borderId="110" xfId="0" applyNumberFormat="1" applyFont="1" applyBorder="1" applyAlignment="1" applyProtection="1">
      <alignment horizontal="center" vertical="center" shrinkToFit="1"/>
      <protection locked="0"/>
    </xf>
    <xf numFmtId="176" fontId="21" fillId="0" borderId="51" xfId="0" applyNumberFormat="1" applyFont="1" applyBorder="1" applyAlignment="1" applyProtection="1">
      <alignment horizontal="left" vertical="center" wrapText="1" shrinkToFit="1"/>
      <protection locked="0"/>
    </xf>
    <xf numFmtId="176" fontId="21" fillId="0" borderId="1" xfId="0" applyNumberFormat="1" applyFont="1" applyBorder="1" applyAlignment="1" applyProtection="1">
      <alignment horizontal="right"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14" xfId="0" applyNumberFormat="1" applyFont="1" applyBorder="1" applyAlignment="1" applyProtection="1">
      <alignment horizontal="right" vertical="center" shrinkToFit="1"/>
      <protection locked="0"/>
    </xf>
    <xf numFmtId="176" fontId="21"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5" fillId="0" borderId="46" xfId="0" applyNumberFormat="1" applyFont="1" applyBorder="1" applyAlignment="1" applyProtection="1">
      <alignment horizontal="center" vertical="center" shrinkToFit="1"/>
      <protection locked="0"/>
    </xf>
    <xf numFmtId="176" fontId="21" fillId="29" borderId="47" xfId="0" applyNumberFormat="1" applyFont="1" applyFill="1" applyBorder="1" applyAlignment="1" applyProtection="1">
      <alignment horizontal="right" vertical="center" shrinkToFit="1"/>
      <protection locked="0"/>
    </xf>
    <xf numFmtId="176" fontId="21" fillId="29" borderId="47" xfId="0" applyNumberFormat="1" applyFont="1" applyFill="1" applyBorder="1" applyAlignment="1" applyProtection="1">
      <alignment horizontal="center" vertical="center" shrinkToFit="1"/>
      <protection locked="0"/>
    </xf>
    <xf numFmtId="176" fontId="65" fillId="0" borderId="49" xfId="0" applyNumberFormat="1" applyFont="1" applyBorder="1" applyAlignment="1" applyProtection="1">
      <alignment horizontal="center" vertical="center" shrinkToFit="1"/>
      <protection locked="0"/>
    </xf>
    <xf numFmtId="176" fontId="21" fillId="29" borderId="1"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center" vertical="center" shrinkToFit="1"/>
      <protection locked="0"/>
    </xf>
    <xf numFmtId="176" fontId="21" fillId="0" borderId="19" xfId="0" applyNumberFormat="1" applyFont="1" applyBorder="1" applyAlignment="1" applyProtection="1">
      <alignment horizontal="left" vertical="center" wrapText="1" shrinkToFit="1"/>
      <protection locked="0"/>
    </xf>
    <xf numFmtId="176" fontId="21" fillId="29" borderId="56" xfId="0" applyNumberFormat="1" applyFont="1" applyFill="1" applyBorder="1" applyAlignment="1" applyProtection="1">
      <alignment horizontal="right" vertical="center" shrinkToFit="1"/>
      <protection locked="0"/>
    </xf>
    <xf numFmtId="181" fontId="62" fillId="0" borderId="62" xfId="55" applyNumberFormat="1" applyFont="1" applyBorder="1" applyAlignment="1">
      <alignment vertical="center" wrapText="1"/>
    </xf>
    <xf numFmtId="181" fontId="62" fillId="0" borderId="109" xfId="55" applyNumberFormat="1" applyFont="1" applyBorder="1" applyAlignment="1">
      <alignment vertical="center" wrapText="1"/>
    </xf>
    <xf numFmtId="0" fontId="88" fillId="0" borderId="69" xfId="0" applyFont="1" applyBorder="1">
      <alignment vertical="center"/>
    </xf>
    <xf numFmtId="0" fontId="88" fillId="0" borderId="28" xfId="0" applyFont="1" applyBorder="1">
      <alignment vertical="center"/>
    </xf>
    <xf numFmtId="0" fontId="88" fillId="0" borderId="29" xfId="0" applyFont="1" applyBorder="1">
      <alignment vertical="center"/>
    </xf>
    <xf numFmtId="0" fontId="88" fillId="0" borderId="68" xfId="0" applyFont="1" applyBorder="1">
      <alignment vertical="center"/>
    </xf>
    <xf numFmtId="0" fontId="88" fillId="0" borderId="91" xfId="0" applyFont="1" applyBorder="1">
      <alignment vertical="center"/>
    </xf>
    <xf numFmtId="0" fontId="88" fillId="0" borderId="109" xfId="0" applyFont="1" applyBorder="1">
      <alignment vertical="center"/>
    </xf>
    <xf numFmtId="0" fontId="64" fillId="0" borderId="83" xfId="0" applyFont="1" applyBorder="1" applyAlignment="1">
      <alignment vertical="center" wrapText="1"/>
    </xf>
    <xf numFmtId="0" fontId="62" fillId="0" borderId="28" xfId="0" applyFont="1" applyBorder="1" applyAlignment="1">
      <alignment horizontal="left" vertical="center" wrapText="1"/>
    </xf>
    <xf numFmtId="181" fontId="62" fillId="0" borderId="49" xfId="55" applyNumberFormat="1" applyFont="1" applyFill="1" applyBorder="1" applyAlignment="1">
      <alignment horizontal="right" vertical="center" wrapText="1"/>
    </xf>
    <xf numFmtId="181" fontId="62" fillId="0" borderId="1" xfId="55" applyNumberFormat="1" applyFont="1" applyFill="1" applyBorder="1" applyAlignment="1">
      <alignment horizontal="right" vertical="center" wrapText="1"/>
    </xf>
    <xf numFmtId="181" fontId="86" fillId="0" borderId="1" xfId="55" applyNumberFormat="1" applyFont="1" applyFill="1" applyBorder="1" applyAlignment="1">
      <alignment vertical="center" wrapText="1"/>
    </xf>
    <xf numFmtId="181" fontId="86" fillId="0" borderId="81" xfId="55" applyNumberFormat="1" applyFont="1" applyFill="1" applyBorder="1" applyAlignment="1">
      <alignment vertical="center" wrapText="1"/>
    </xf>
    <xf numFmtId="181" fontId="62" fillId="0" borderId="3" xfId="55" applyNumberFormat="1" applyFont="1" applyFill="1" applyBorder="1" applyAlignment="1">
      <alignment vertical="center" wrapText="1"/>
    </xf>
    <xf numFmtId="181" fontId="62" fillId="0" borderId="29" xfId="55" applyNumberFormat="1" applyFont="1" applyFill="1" applyBorder="1" applyAlignment="1">
      <alignment vertical="center" wrapText="1"/>
    </xf>
    <xf numFmtId="181" fontId="62" fillId="0" borderId="0" xfId="55" applyNumberFormat="1" applyFont="1" applyFill="1" applyBorder="1" applyAlignment="1">
      <alignment horizontal="right" vertical="center" wrapText="1"/>
    </xf>
    <xf numFmtId="181" fontId="62" fillId="0" borderId="109" xfId="55" applyNumberFormat="1" applyFont="1" applyFill="1" applyBorder="1" applyAlignment="1">
      <alignment vertical="center" wrapText="1"/>
    </xf>
    <xf numFmtId="0" fontId="92" fillId="2" borderId="0" xfId="0" applyFont="1" applyFill="1" applyProtection="1">
      <alignment vertical="center"/>
      <protection hidden="1"/>
    </xf>
    <xf numFmtId="0" fontId="93" fillId="0" borderId="0" xfId="0" applyFont="1" applyProtection="1">
      <alignment vertical="center"/>
      <protection hidden="1"/>
    </xf>
    <xf numFmtId="0" fontId="92" fillId="2" borderId="0" xfId="0" applyFont="1" applyFill="1" applyAlignment="1" applyProtection="1">
      <alignment horizontal="center" vertical="center"/>
      <protection hidden="1"/>
    </xf>
    <xf numFmtId="0" fontId="92" fillId="0" borderId="0" xfId="0" applyFont="1" applyProtection="1">
      <alignment vertical="center"/>
      <protection hidden="1"/>
    </xf>
    <xf numFmtId="0" fontId="93" fillId="2" borderId="0" xfId="0" applyFont="1" applyFill="1" applyProtection="1">
      <alignment vertical="center"/>
      <protection hidden="1"/>
    </xf>
    <xf numFmtId="0" fontId="94" fillId="2" borderId="0" xfId="0" applyFont="1" applyFill="1" applyAlignment="1" applyProtection="1">
      <alignment horizontal="left" vertical="center" wrapText="1"/>
      <protection hidden="1"/>
    </xf>
    <xf numFmtId="0" fontId="94" fillId="2" borderId="0" xfId="0" applyFont="1" applyFill="1" applyAlignment="1" applyProtection="1">
      <alignment horizontal="center" vertical="center" wrapText="1"/>
      <protection hidden="1"/>
    </xf>
    <xf numFmtId="0" fontId="94" fillId="2" borderId="140" xfId="0" applyFont="1" applyFill="1" applyBorder="1" applyAlignment="1" applyProtection="1">
      <alignment horizontal="center" vertical="center" wrapText="1"/>
      <protection hidden="1"/>
    </xf>
    <xf numFmtId="0" fontId="94" fillId="2" borderId="137" xfId="0" applyFont="1" applyFill="1" applyBorder="1" applyAlignment="1" applyProtection="1">
      <alignment horizontal="center" vertical="center" wrapText="1"/>
      <protection hidden="1"/>
    </xf>
    <xf numFmtId="176" fontId="94" fillId="2" borderId="140" xfId="0" applyNumberFormat="1" applyFont="1" applyFill="1" applyBorder="1" applyAlignment="1" applyProtection="1">
      <alignment horizontal="right" vertical="center" shrinkToFit="1"/>
      <protection hidden="1"/>
    </xf>
    <xf numFmtId="176" fontId="94" fillId="2" borderId="137" xfId="0" applyNumberFormat="1" applyFont="1" applyFill="1" applyBorder="1" applyAlignment="1" applyProtection="1">
      <alignment horizontal="right" vertical="center" shrinkToFit="1"/>
      <protection hidden="1"/>
    </xf>
    <xf numFmtId="0" fontId="95" fillId="2" borderId="140" xfId="0" applyFont="1" applyFill="1" applyBorder="1" applyProtection="1">
      <alignment vertical="center"/>
      <protection hidden="1"/>
    </xf>
    <xf numFmtId="0" fontId="95" fillId="2" borderId="137" xfId="0" applyFont="1" applyFill="1" applyBorder="1" applyProtection="1">
      <alignment vertical="center"/>
      <protection hidden="1"/>
    </xf>
    <xf numFmtId="0" fontId="95" fillId="0" borderId="0" xfId="0" applyFont="1" applyAlignment="1" applyProtection="1">
      <alignment horizontal="left" vertical="center" wrapText="1"/>
      <protection hidden="1"/>
    </xf>
    <xf numFmtId="0" fontId="12" fillId="0" borderId="1"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31" borderId="49" xfId="0" applyFont="1" applyFill="1" applyBorder="1" applyAlignment="1" applyProtection="1">
      <alignment horizontal="left" vertical="center"/>
      <protection locked="0"/>
    </xf>
    <xf numFmtId="0" fontId="12" fillId="31" borderId="1" xfId="0" applyFont="1" applyFill="1" applyBorder="1" applyAlignment="1" applyProtection="1">
      <alignment horizontal="left" vertical="center"/>
      <protection locked="0"/>
    </xf>
    <xf numFmtId="0" fontId="12" fillId="31" borderId="14" xfId="0" applyFont="1" applyFill="1" applyBorder="1" applyAlignment="1" applyProtection="1">
      <alignment horizontal="left" vertical="center"/>
      <protection locked="0"/>
    </xf>
    <xf numFmtId="0" fontId="12" fillId="31" borderId="19" xfId="0" applyFont="1" applyFill="1" applyBorder="1" applyAlignment="1" applyProtection="1">
      <alignment horizontal="left" vertical="center"/>
      <protection locked="0"/>
    </xf>
    <xf numFmtId="0" fontId="12" fillId="31" borderId="51" xfId="0" applyFont="1" applyFill="1" applyBorder="1" applyAlignment="1" applyProtection="1">
      <alignment horizontal="left" vertical="center"/>
      <protection locked="0"/>
    </xf>
    <xf numFmtId="0" fontId="12" fillId="31" borderId="13" xfId="0" applyFont="1" applyFill="1" applyBorder="1" applyAlignment="1" applyProtection="1">
      <alignment horizontal="left" vertical="center"/>
      <protection locked="0"/>
    </xf>
    <xf numFmtId="0" fontId="12" fillId="31" borderId="5" xfId="0" applyFont="1" applyFill="1" applyBorder="1" applyAlignment="1" applyProtection="1">
      <alignment horizontal="left" vertical="center"/>
      <protection locked="0"/>
    </xf>
    <xf numFmtId="0" fontId="12" fillId="31" borderId="50" xfId="0" applyFont="1" applyFill="1" applyBorder="1" applyAlignment="1" applyProtection="1">
      <alignment horizontal="left" vertical="center"/>
      <protection locked="0"/>
    </xf>
    <xf numFmtId="0" fontId="62" fillId="0" borderId="1" xfId="0" applyFont="1" applyBorder="1" applyAlignment="1">
      <alignment horizontal="center" vertical="center"/>
    </xf>
    <xf numFmtId="0" fontId="62" fillId="0" borderId="2" xfId="0" applyFont="1" applyBorder="1" applyAlignment="1">
      <alignment horizontal="left" vertical="center" wrapText="1"/>
    </xf>
    <xf numFmtId="0" fontId="62" fillId="0" borderId="3" xfId="0" applyFont="1" applyBorder="1" applyAlignment="1">
      <alignment horizontal="left" vertical="center" wrapText="1"/>
    </xf>
    <xf numFmtId="0" fontId="62" fillId="0" borderId="4" xfId="0" applyFont="1" applyBorder="1" applyAlignment="1">
      <alignment horizontal="left" vertical="center" wrapText="1"/>
    </xf>
    <xf numFmtId="0" fontId="42" fillId="31" borderId="21" xfId="0" applyFont="1" applyFill="1" applyBorder="1" applyAlignment="1" applyProtection="1">
      <alignment horizontal="center" vertical="center"/>
      <protection locked="0"/>
    </xf>
    <xf numFmtId="0" fontId="42" fillId="31" borderId="41"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42" fillId="31" borderId="142" xfId="0"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56" xfId="0" applyFont="1" applyBorder="1" applyAlignment="1">
      <alignment horizontal="center" vertical="center"/>
    </xf>
    <xf numFmtId="0" fontId="12" fillId="0" borderId="13" xfId="0" applyFont="1" applyBorder="1" applyAlignment="1">
      <alignment horizontal="center" vertical="center"/>
    </xf>
    <xf numFmtId="0" fontId="12" fillId="0" borderId="97" xfId="0" applyFont="1" applyBorder="1" applyAlignment="1">
      <alignment horizontal="center" vertical="center"/>
    </xf>
    <xf numFmtId="0" fontId="17" fillId="0" borderId="0" xfId="0" applyFont="1" applyAlignment="1">
      <alignment horizontal="left" vertical="top" wrapText="1"/>
    </xf>
    <xf numFmtId="0" fontId="17" fillId="0" borderId="0" xfId="0" applyFont="1" applyAlignment="1">
      <alignment horizontal="left" vertical="center" wrapText="1"/>
    </xf>
    <xf numFmtId="0" fontId="33" fillId="0" borderId="0" xfId="0" applyFont="1" applyAlignment="1">
      <alignment horizontal="left" vertical="top" wrapText="1"/>
    </xf>
    <xf numFmtId="0" fontId="12" fillId="31" borderId="76" xfId="0" applyFont="1" applyFill="1" applyBorder="1" applyAlignment="1" applyProtection="1">
      <alignment horizontal="left" vertical="center"/>
      <protection locked="0"/>
    </xf>
    <xf numFmtId="0" fontId="12" fillId="31" borderId="3" xfId="0" applyFont="1" applyFill="1" applyBorder="1" applyAlignment="1" applyProtection="1">
      <alignment horizontal="left" vertical="center"/>
      <protection locked="0"/>
    </xf>
    <xf numFmtId="0" fontId="12" fillId="31" borderId="81" xfId="0" applyFont="1" applyFill="1" applyBorder="1" applyAlignment="1" applyProtection="1">
      <alignment horizontal="left" vertical="center"/>
      <protection locked="0"/>
    </xf>
    <xf numFmtId="0" fontId="11" fillId="31" borderId="92" xfId="4" applyFill="1" applyBorder="1" applyAlignment="1" applyProtection="1">
      <alignment horizontal="left" vertical="center"/>
      <protection locked="0"/>
    </xf>
    <xf numFmtId="0" fontId="11" fillId="31" borderId="77" xfId="4" applyFill="1" applyBorder="1" applyAlignment="1" applyProtection="1">
      <alignment horizontal="left" vertical="center"/>
      <protection locked="0"/>
    </xf>
    <xf numFmtId="0" fontId="11" fillId="31" borderId="91" xfId="4"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0" borderId="1" xfId="0" applyFont="1" applyBorder="1">
      <alignment vertical="center"/>
    </xf>
    <xf numFmtId="0" fontId="12" fillId="31" borderId="45" xfId="0" applyFont="1" applyFill="1" applyBorder="1" applyAlignment="1" applyProtection="1">
      <alignment horizontal="left" vertical="center"/>
      <protection locked="0"/>
    </xf>
    <xf numFmtId="0" fontId="12" fillId="31" borderId="31" xfId="0" applyFont="1" applyFill="1" applyBorder="1" applyAlignment="1" applyProtection="1">
      <alignment horizontal="left" vertical="center"/>
      <protection locked="0"/>
    </xf>
    <xf numFmtId="0" fontId="12" fillId="31" borderId="32" xfId="0" applyFont="1" applyFill="1" applyBorder="1" applyAlignment="1" applyProtection="1">
      <alignment horizontal="left" vertical="center"/>
      <protection locked="0"/>
    </xf>
    <xf numFmtId="0" fontId="12" fillId="31" borderId="46" xfId="0" applyFont="1" applyFill="1" applyBorder="1" applyAlignment="1" applyProtection="1">
      <alignment horizontal="left" vertical="center"/>
      <protection locked="0"/>
    </xf>
    <xf numFmtId="0" fontId="12" fillId="31" borderId="47" xfId="0" applyFont="1" applyFill="1" applyBorder="1" applyAlignment="1" applyProtection="1">
      <alignment horizontal="left" vertical="center"/>
      <protection locked="0"/>
    </xf>
    <xf numFmtId="0" fontId="12" fillId="31" borderId="60" xfId="0" applyFont="1" applyFill="1" applyBorder="1" applyAlignment="1" applyProtection="1">
      <alignment horizontal="left" vertical="center"/>
      <protection locked="0"/>
    </xf>
    <xf numFmtId="0" fontId="12" fillId="31" borderId="48" xfId="0" applyFont="1" applyFill="1" applyBorder="1" applyAlignment="1" applyProtection="1">
      <alignment horizontal="left" vertical="center"/>
      <protection locked="0"/>
    </xf>
    <xf numFmtId="0" fontId="12" fillId="31" borderId="76" xfId="0" applyFont="1" applyFill="1" applyBorder="1" applyAlignment="1" applyProtection="1">
      <alignment horizontal="center" vertical="center"/>
      <protection locked="0"/>
    </xf>
    <xf numFmtId="0" fontId="12" fillId="31" borderId="3" xfId="0" applyFont="1" applyFill="1" applyBorder="1" applyAlignment="1" applyProtection="1">
      <alignment horizontal="center" vertical="center"/>
      <protection locked="0"/>
    </xf>
    <xf numFmtId="0" fontId="12" fillId="31" borderId="161" xfId="0" applyFont="1" applyFill="1" applyBorder="1" applyAlignment="1" applyProtection="1">
      <alignment horizontal="center" vertical="center"/>
      <protection locked="0"/>
    </xf>
    <xf numFmtId="49" fontId="12" fillId="31" borderId="12" xfId="0" applyNumberFormat="1" applyFont="1" applyFill="1" applyBorder="1" applyAlignment="1" applyProtection="1">
      <alignment horizontal="center" vertical="center"/>
      <protection locked="0"/>
    </xf>
    <xf numFmtId="49" fontId="12" fillId="31" borderId="3" xfId="0" applyNumberFormat="1" applyFont="1" applyFill="1" applyBorder="1" applyAlignment="1" applyProtection="1">
      <alignment horizontal="center" vertical="center"/>
      <protection locked="0"/>
    </xf>
    <xf numFmtId="49" fontId="12" fillId="31" borderId="81" xfId="0" applyNumberFormat="1" applyFont="1" applyFill="1" applyBorder="1" applyAlignment="1" applyProtection="1">
      <alignment horizontal="center" vertical="center"/>
      <protection locked="0"/>
    </xf>
    <xf numFmtId="49" fontId="74" fillId="31" borderId="76" xfId="0" applyNumberFormat="1" applyFont="1" applyFill="1" applyBorder="1" applyAlignment="1" applyProtection="1">
      <alignment horizontal="center" vertical="center"/>
      <protection locked="0"/>
    </xf>
    <xf numFmtId="49" fontId="74" fillId="31" borderId="3" xfId="0" applyNumberFormat="1" applyFont="1" applyFill="1" applyBorder="1" applyAlignment="1" applyProtection="1">
      <alignment horizontal="center" vertical="center"/>
      <protection locked="0"/>
    </xf>
    <xf numFmtId="49" fontId="74" fillId="31" borderId="4" xfId="0" applyNumberFormat="1" applyFont="1" applyFill="1" applyBorder="1" applyAlignment="1" applyProtection="1">
      <alignment horizontal="center" vertical="center"/>
      <protection locked="0"/>
    </xf>
    <xf numFmtId="0" fontId="12" fillId="31" borderId="2" xfId="0" applyFont="1" applyFill="1" applyBorder="1" applyAlignment="1" applyProtection="1">
      <alignment vertical="center" wrapText="1"/>
      <protection locked="0"/>
    </xf>
    <xf numFmtId="0" fontId="12" fillId="31" borderId="3" xfId="0" applyFont="1" applyFill="1" applyBorder="1" applyAlignment="1" applyProtection="1">
      <alignment vertical="center" wrapText="1"/>
      <protection locked="0"/>
    </xf>
    <xf numFmtId="0" fontId="12" fillId="31" borderId="4" xfId="0" applyFont="1" applyFill="1" applyBorder="1" applyAlignment="1" applyProtection="1">
      <alignment vertical="center" wrapText="1"/>
      <protection locked="0"/>
    </xf>
    <xf numFmtId="0" fontId="12" fillId="31" borderId="14" xfId="0" applyFont="1" applyFill="1" applyBorder="1" applyProtection="1">
      <alignment vertical="center"/>
      <protection locked="0"/>
    </xf>
    <xf numFmtId="0" fontId="12" fillId="0" borderId="56" xfId="0" applyFont="1" applyBorder="1" applyAlignment="1">
      <alignment horizontal="center" vertical="center" wrapText="1"/>
    </xf>
    <xf numFmtId="0" fontId="12" fillId="31" borderId="60" xfId="0" applyFont="1" applyFill="1" applyBorder="1" applyAlignment="1" applyProtection="1">
      <alignment vertical="center" wrapText="1"/>
      <protection locked="0"/>
    </xf>
    <xf numFmtId="0" fontId="12" fillId="31" borderId="90" xfId="0" applyFont="1" applyFill="1" applyBorder="1" applyAlignment="1" applyProtection="1">
      <alignment vertical="center" wrapText="1"/>
      <protection locked="0"/>
    </xf>
    <xf numFmtId="0" fontId="12" fillId="31" borderId="75" xfId="0" applyFont="1" applyFill="1" applyBorder="1" applyAlignment="1" applyProtection="1">
      <alignment vertical="center" wrapText="1"/>
      <protection locked="0"/>
    </xf>
    <xf numFmtId="49" fontId="74" fillId="31" borderId="93" xfId="0" applyNumberFormat="1" applyFont="1" applyFill="1" applyBorder="1" applyAlignment="1" applyProtection="1">
      <alignment horizontal="center" vertical="center"/>
      <protection locked="0"/>
    </xf>
    <xf numFmtId="49" fontId="74" fillId="31" borderId="90" xfId="0" applyNumberFormat="1" applyFont="1" applyFill="1" applyBorder="1" applyAlignment="1" applyProtection="1">
      <alignment horizontal="center" vertical="center"/>
      <protection locked="0"/>
    </xf>
    <xf numFmtId="49" fontId="74" fillId="31" borderId="75" xfId="0" applyNumberFormat="1" applyFont="1" applyFill="1" applyBorder="1" applyAlignment="1" applyProtection="1">
      <alignment horizontal="center" vertical="center"/>
      <protection locked="0"/>
    </xf>
    <xf numFmtId="0" fontId="25" fillId="2" borderId="15" xfId="0" applyFont="1" applyFill="1" applyBorder="1" applyAlignment="1">
      <alignment horizontal="left" vertical="center" wrapText="1"/>
    </xf>
    <xf numFmtId="0" fontId="25" fillId="2" borderId="69" xfId="0" applyFont="1" applyFill="1" applyBorder="1" applyAlignment="1">
      <alignment horizontal="left"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0" xfId="0" applyFont="1" applyAlignment="1">
      <alignment horizontal="center" vertical="center" wrapText="1"/>
    </xf>
    <xf numFmtId="0" fontId="27" fillId="0" borderId="30"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69" xfId="0" applyFont="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36"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68"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0"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69" xfId="0" applyFont="1" applyBorder="1" applyAlignment="1">
      <alignment horizontal="left" vertical="center" wrapText="1"/>
    </xf>
    <xf numFmtId="0" fontId="25" fillId="2" borderId="38" xfId="0" applyFont="1" applyFill="1" applyBorder="1" applyAlignment="1">
      <alignment vertical="center" wrapText="1"/>
    </xf>
    <xf numFmtId="0" fontId="25" fillId="2" borderId="43" xfId="0" applyFont="1" applyFill="1" applyBorder="1" applyAlignment="1">
      <alignment horizontal="left" vertical="center" wrapText="1"/>
    </xf>
    <xf numFmtId="0" fontId="25" fillId="2" borderId="38" xfId="0" applyFont="1" applyFill="1" applyBorder="1" applyAlignment="1">
      <alignment horizontal="left" vertical="center" wrapText="1"/>
    </xf>
    <xf numFmtId="0" fontId="25" fillId="2" borderId="72" xfId="0" applyFont="1" applyFill="1" applyBorder="1" applyAlignment="1">
      <alignment horizontal="left" vertical="center" wrapText="1"/>
    </xf>
    <xf numFmtId="0" fontId="25" fillId="0" borderId="9" xfId="0" applyFont="1" applyBorder="1" applyAlignment="1">
      <alignment horizontal="left" vertical="center" wrapText="1"/>
    </xf>
    <xf numFmtId="0" fontId="25" fillId="0" borderId="43" xfId="0" applyFont="1" applyBorder="1" applyAlignment="1">
      <alignment horizontal="left" vertical="center" wrapText="1"/>
    </xf>
    <xf numFmtId="0" fontId="25" fillId="2" borderId="11" xfId="0" applyFont="1" applyFill="1" applyBorder="1" applyAlignment="1">
      <alignment horizontal="left" vertical="center" wrapText="1"/>
    </xf>
    <xf numFmtId="0" fontId="25" fillId="2" borderId="66" xfId="0" applyFont="1" applyFill="1" applyBorder="1" applyAlignment="1">
      <alignment horizontal="left" vertical="center" wrapText="1"/>
    </xf>
    <xf numFmtId="49" fontId="21" fillId="0" borderId="2" xfId="0" applyNumberFormat="1" applyFont="1" applyBorder="1" applyAlignment="1">
      <alignment horizontal="left" vertical="center" wrapText="1"/>
    </xf>
    <xf numFmtId="49" fontId="21" fillId="0" borderId="3" xfId="0" applyNumberFormat="1" applyFont="1" applyBorder="1" applyAlignment="1">
      <alignment horizontal="left" vertical="center" wrapText="1"/>
    </xf>
    <xf numFmtId="0" fontId="27" fillId="2" borderId="0" xfId="0" applyFont="1" applyFill="1" applyAlignment="1">
      <alignment horizontal="left" vertical="top"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0" fontId="25" fillId="2" borderId="64" xfId="0" applyFont="1" applyFill="1" applyBorder="1" applyAlignment="1">
      <alignment horizontal="left" vertical="center" wrapText="1"/>
    </xf>
    <xf numFmtId="0" fontId="25" fillId="2" borderId="65" xfId="0" applyFont="1" applyFill="1" applyBorder="1" applyAlignment="1">
      <alignment horizontal="left" vertical="center" wrapText="1"/>
    </xf>
    <xf numFmtId="0" fontId="25" fillId="2" borderId="11" xfId="0" applyFont="1" applyFill="1" applyBorder="1" applyAlignment="1">
      <alignment vertical="center" wrapText="1"/>
    </xf>
    <xf numFmtId="0" fontId="27" fillId="0" borderId="118" xfId="0" applyFont="1" applyBorder="1" applyAlignment="1">
      <alignment horizontal="left" vertical="center" wrapText="1"/>
    </xf>
    <xf numFmtId="0" fontId="27" fillId="0" borderId="7" xfId="0" applyFont="1" applyBorder="1" applyAlignment="1">
      <alignment horizontal="left" vertical="center" wrapText="1"/>
    </xf>
    <xf numFmtId="0" fontId="27" fillId="2" borderId="87" xfId="0" applyFont="1" applyFill="1" applyBorder="1" applyAlignment="1">
      <alignment horizontal="center" vertical="center"/>
    </xf>
    <xf numFmtId="0" fontId="27" fillId="2" borderId="120" xfId="0" applyFont="1" applyFill="1" applyBorder="1" applyAlignment="1">
      <alignment horizontal="center" vertical="center"/>
    </xf>
    <xf numFmtId="0" fontId="27" fillId="0" borderId="34"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18" xfId="0" applyFont="1" applyBorder="1" applyAlignment="1">
      <alignment horizontal="center" vertical="center" wrapText="1"/>
    </xf>
    <xf numFmtId="0" fontId="27" fillId="0" borderId="113" xfId="0" applyFont="1" applyBorder="1" applyAlignment="1">
      <alignment horizontal="center" vertical="center" wrapText="1"/>
    </xf>
    <xf numFmtId="0" fontId="27" fillId="0" borderId="114" xfId="0" applyFont="1" applyBorder="1" applyAlignment="1">
      <alignment horizontal="center" vertical="center" wrapText="1"/>
    </xf>
    <xf numFmtId="0" fontId="31" fillId="2" borderId="89"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6" xfId="0" applyFont="1" applyFill="1" applyBorder="1" applyAlignment="1">
      <alignment horizontal="left" vertical="center" wrapText="1"/>
    </xf>
    <xf numFmtId="0" fontId="82" fillId="0" borderId="137" xfId="0" applyFont="1" applyBorder="1" applyAlignment="1" applyProtection="1">
      <alignment horizontal="center" vertical="center"/>
      <protection locked="0"/>
    </xf>
    <xf numFmtId="0" fontId="9" fillId="2" borderId="0" xfId="0" applyFont="1" applyFill="1" applyAlignment="1">
      <alignment horizontal="left" vertical="center"/>
    </xf>
    <xf numFmtId="0" fontId="31" fillId="0" borderId="3" xfId="0" applyFont="1" applyBorder="1" applyAlignment="1">
      <alignment horizontal="left" vertical="center" wrapText="1"/>
    </xf>
    <xf numFmtId="179" fontId="22" fillId="2" borderId="21" xfId="5" applyNumberFormat="1" applyFont="1" applyFill="1" applyBorder="1" applyAlignment="1" applyProtection="1">
      <alignment horizontal="right" vertical="center" shrinkToFit="1"/>
    </xf>
    <xf numFmtId="179" fontId="22" fillId="2" borderId="22" xfId="5" applyNumberFormat="1" applyFont="1" applyFill="1" applyBorder="1" applyAlignment="1" applyProtection="1">
      <alignment horizontal="right" vertical="center" shrinkToFit="1"/>
    </xf>
    <xf numFmtId="179" fontId="22" fillId="2" borderId="41" xfId="5" applyNumberFormat="1" applyFont="1" applyFill="1" applyBorder="1" applyAlignment="1" applyProtection="1">
      <alignment horizontal="right" vertical="center" shrinkToFit="1"/>
    </xf>
    <xf numFmtId="0" fontId="30" fillId="2" borderId="0" xfId="0" applyFont="1" applyFill="1" applyAlignment="1">
      <alignment horizontal="left" vertical="top"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0" xfId="0" applyFont="1" applyAlignment="1">
      <alignment horizontal="center" vertical="center" wrapText="1"/>
    </xf>
    <xf numFmtId="0" fontId="9" fillId="0" borderId="3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141" xfId="0" applyFont="1" applyBorder="1" applyAlignment="1">
      <alignment horizontal="center" vertical="center" wrapText="1"/>
    </xf>
    <xf numFmtId="0" fontId="9" fillId="0" borderId="142" xfId="0" applyFont="1" applyBorder="1" applyAlignment="1">
      <alignment horizontal="center" vertical="center" wrapText="1"/>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41" xfId="0" applyFont="1" applyBorder="1" applyAlignment="1">
      <alignment horizontal="center" vertical="center"/>
    </xf>
    <xf numFmtId="0" fontId="82" fillId="0" borderId="144" xfId="0" applyFont="1" applyBorder="1" applyAlignment="1" applyProtection="1">
      <alignment horizontal="center" vertical="center"/>
      <protection locked="0"/>
    </xf>
    <xf numFmtId="0" fontId="82" fillId="0" borderId="157" xfId="0" applyFont="1" applyBorder="1" applyAlignment="1" applyProtection="1">
      <alignment horizontal="center" vertical="center"/>
      <protection locked="0"/>
    </xf>
    <xf numFmtId="0" fontId="82" fillId="0" borderId="150" xfId="0" applyFont="1" applyBorder="1" applyAlignment="1" applyProtection="1">
      <alignment horizontal="center" vertical="center"/>
      <protection locked="0"/>
    </xf>
    <xf numFmtId="0" fontId="27" fillId="0" borderId="159" xfId="0" applyFont="1" applyBorder="1" applyAlignment="1">
      <alignment horizontal="center" vertical="center"/>
    </xf>
    <xf numFmtId="0" fontId="27" fillId="0" borderId="159" xfId="0" applyFont="1" applyBorder="1" applyAlignment="1">
      <alignment horizontal="left" vertical="center" wrapText="1"/>
    </xf>
    <xf numFmtId="0" fontId="27" fillId="0" borderId="160" xfId="0" applyFont="1" applyBorder="1" applyAlignment="1">
      <alignment horizontal="left" vertical="center" wrapText="1"/>
    </xf>
    <xf numFmtId="0" fontId="39" fillId="2" borderId="0" xfId="0" applyFont="1" applyFill="1" applyAlignment="1">
      <alignment horizontal="left" vertical="center" shrinkToFit="1"/>
    </xf>
    <xf numFmtId="0" fontId="24" fillId="2" borderId="0" xfId="0" applyFont="1" applyFill="1" applyAlignment="1">
      <alignment horizontal="center" vertical="center" shrinkToFit="1"/>
    </xf>
    <xf numFmtId="0" fontId="39" fillId="0" borderId="0" xfId="0" applyFont="1" applyAlignment="1">
      <alignment vertical="center" shrinkToFit="1"/>
    </xf>
    <xf numFmtId="0" fontId="39" fillId="28" borderId="0" xfId="0" applyFont="1" applyFill="1" applyAlignment="1" applyProtection="1">
      <alignment horizontal="center" vertical="center"/>
      <protection locked="0"/>
    </xf>
    <xf numFmtId="0" fontId="12" fillId="28"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27" fillId="0" borderId="84" xfId="0" applyFont="1" applyBorder="1" applyAlignment="1">
      <alignment horizontal="left" vertical="center" wrapText="1"/>
    </xf>
    <xf numFmtId="0" fontId="27" fillId="0" borderId="133" xfId="0" applyFont="1" applyBorder="1" applyAlignment="1">
      <alignment horizontal="left" vertical="center" wrapText="1"/>
    </xf>
    <xf numFmtId="0" fontId="22" fillId="3" borderId="1" xfId="0" applyFont="1" applyFill="1" applyBorder="1" applyAlignment="1">
      <alignment horizontal="center" vertical="center"/>
    </xf>
    <xf numFmtId="0" fontId="31" fillId="0" borderId="95" xfId="0" applyFont="1" applyBorder="1" applyAlignment="1">
      <alignment horizontal="left" vertical="center"/>
    </xf>
    <xf numFmtId="0" fontId="31" fillId="0" borderId="38" xfId="0" applyFont="1" applyBorder="1" applyAlignment="1">
      <alignment horizontal="left" vertical="center"/>
    </xf>
    <xf numFmtId="0" fontId="31" fillId="0" borderId="58" xfId="0" applyFont="1" applyBorder="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27" fillId="0" borderId="84"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46" xfId="0" applyFont="1" applyBorder="1" applyAlignment="1">
      <alignment horizontal="center" vertical="center"/>
    </xf>
    <xf numFmtId="0" fontId="24" fillId="2" borderId="0" xfId="0" applyFont="1" applyFill="1" applyAlignment="1">
      <alignment horizontal="center" vertical="center"/>
    </xf>
    <xf numFmtId="0" fontId="27" fillId="0" borderId="126"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84"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5" xfId="0" applyFont="1" applyFill="1" applyBorder="1" applyAlignment="1">
      <alignment horizontal="left" vertical="center" wrapText="1"/>
    </xf>
    <xf numFmtId="0" fontId="31" fillId="2" borderId="34" xfId="0" applyFont="1" applyFill="1" applyBorder="1" applyAlignment="1">
      <alignment horizontal="left" vertical="center"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1" xfId="0" applyNumberFormat="1" applyFont="1" applyBorder="1" applyAlignment="1">
      <alignment horizontal="right" vertical="center" shrinkToFit="1"/>
    </xf>
    <xf numFmtId="0" fontId="9" fillId="4" borderId="83" xfId="0" applyFont="1" applyFill="1" applyBorder="1" applyAlignment="1">
      <alignment horizontal="center" vertical="center"/>
    </xf>
    <xf numFmtId="0" fontId="9" fillId="4" borderId="67" xfId="0" applyFont="1" applyFill="1" applyBorder="1" applyAlignment="1">
      <alignment horizontal="center" vertical="center"/>
    </xf>
    <xf numFmtId="0" fontId="9" fillId="4" borderId="62" xfId="0" applyFont="1" applyFill="1" applyBorder="1" applyAlignment="1">
      <alignment horizontal="center" vertical="center"/>
    </xf>
    <xf numFmtId="0" fontId="30" fillId="2" borderId="17" xfId="0" applyFont="1" applyFill="1" applyBorder="1" applyAlignment="1">
      <alignment horizontal="center" vertical="center"/>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0" xfId="0" applyFont="1" applyFill="1" applyBorder="1" applyAlignment="1">
      <alignment horizontal="left" vertical="center" wrapText="1"/>
    </xf>
    <xf numFmtId="0" fontId="9" fillId="2" borderId="35" xfId="0" applyFont="1" applyFill="1" applyBorder="1" applyAlignment="1">
      <alignment horizontal="left" vertical="center" wrapText="1"/>
    </xf>
    <xf numFmtId="0" fontId="9" fillId="2" borderId="141" xfId="0" applyFont="1" applyFill="1" applyBorder="1" applyAlignment="1">
      <alignment horizontal="left" vertical="center" wrapText="1"/>
    </xf>
    <xf numFmtId="0" fontId="9" fillId="2" borderId="142" xfId="0" applyFont="1" applyFill="1" applyBorder="1" applyAlignment="1">
      <alignment horizontal="left" vertical="center" wrapText="1"/>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2" xfId="5" applyNumberFormat="1" applyFont="1" applyFill="1" applyBorder="1" applyAlignment="1" applyProtection="1">
      <alignment horizontal="right" vertical="center" shrinkToFit="1"/>
    </xf>
    <xf numFmtId="0" fontId="31" fillId="2" borderId="38" xfId="0" applyFont="1" applyFill="1" applyBorder="1" applyAlignment="1">
      <alignment horizontal="left" vertical="center"/>
    </xf>
    <xf numFmtId="0" fontId="31" fillId="2" borderId="72" xfId="0" applyFont="1" applyFill="1" applyBorder="1" applyAlignment="1">
      <alignment horizontal="left" vertical="center"/>
    </xf>
    <xf numFmtId="176" fontId="22" fillId="28" borderId="21" xfId="0" applyNumberFormat="1" applyFont="1" applyFill="1" applyBorder="1" applyAlignment="1" applyProtection="1">
      <alignment horizontal="right" vertical="center" shrinkToFit="1"/>
      <protection locked="0"/>
    </xf>
    <xf numFmtId="176" fontId="22" fillId="28" borderId="22" xfId="0" applyNumberFormat="1" applyFont="1" applyFill="1" applyBorder="1" applyAlignment="1" applyProtection="1">
      <alignment horizontal="right" vertical="center" shrinkToFit="1"/>
      <protection locked="0"/>
    </xf>
    <xf numFmtId="176" fontId="22" fillId="28" borderId="41" xfId="0" applyNumberFormat="1" applyFont="1" applyFill="1" applyBorder="1" applyAlignment="1" applyProtection="1">
      <alignment horizontal="right" vertical="center" shrinkToFit="1"/>
      <protection locked="0"/>
    </xf>
    <xf numFmtId="0" fontId="12" fillId="2" borderId="1" xfId="0" applyFont="1" applyFill="1" applyBorder="1" applyAlignment="1">
      <alignment horizontal="center" vertical="center"/>
    </xf>
    <xf numFmtId="0" fontId="21" fillId="2" borderId="19" xfId="0" applyFont="1" applyFill="1" applyBorder="1">
      <alignment vertical="center"/>
    </xf>
    <xf numFmtId="0" fontId="21" fillId="2" borderId="15" xfId="0" applyFont="1" applyFill="1" applyBorder="1">
      <alignment vertical="center"/>
    </xf>
    <xf numFmtId="0" fontId="21" fillId="2" borderId="20" xfId="0" applyFont="1" applyFill="1" applyBorder="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lignment vertical="center"/>
    </xf>
    <xf numFmtId="0" fontId="21" fillId="2" borderId="14" xfId="0" applyFont="1" applyFill="1" applyBorder="1" applyAlignment="1">
      <alignment horizontal="center" vertical="center"/>
    </xf>
    <xf numFmtId="0" fontId="21" fillId="2" borderId="37" xfId="0" applyFont="1" applyFill="1" applyBorder="1" applyAlignment="1">
      <alignment horizontal="center" vertical="center" wrapText="1"/>
    </xf>
    <xf numFmtId="0" fontId="21" fillId="2" borderId="38" xfId="0" applyFont="1" applyFill="1" applyBorder="1" applyAlignment="1">
      <alignment horizontal="center" vertical="center" wrapText="1"/>
    </xf>
    <xf numFmtId="0" fontId="21" fillId="2" borderId="37" xfId="0" applyFont="1" applyFill="1" applyBorder="1">
      <alignment vertical="center"/>
    </xf>
    <xf numFmtId="0" fontId="21" fillId="2" borderId="38" xfId="0" applyFont="1" applyFill="1" applyBorder="1">
      <alignment vertical="center"/>
    </xf>
    <xf numFmtId="0" fontId="21" fillId="2" borderId="58" xfId="0" applyFont="1" applyFill="1" applyBorder="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39" xfId="0" applyFont="1" applyFill="1" applyBorder="1" applyAlignment="1">
      <alignment vertical="center" wrapText="1"/>
    </xf>
    <xf numFmtId="0" fontId="21" fillId="2" borderId="11" xfId="0" applyFont="1" applyFill="1" applyBorder="1" applyAlignment="1">
      <alignment vertical="center" wrapText="1"/>
    </xf>
    <xf numFmtId="0" fontId="21" fillId="2" borderId="59" xfId="0" applyFont="1" applyFill="1" applyBorder="1" applyAlignment="1">
      <alignment vertical="center" wrapText="1"/>
    </xf>
    <xf numFmtId="0" fontId="21" fillId="2" borderId="17" xfId="0" applyFont="1" applyFill="1" applyBorder="1">
      <alignment vertical="center"/>
    </xf>
    <xf numFmtId="0" fontId="21" fillId="2" borderId="0" xfId="0" applyFont="1" applyFill="1">
      <alignment vertical="center"/>
    </xf>
    <xf numFmtId="0" fontId="21" fillId="2" borderId="18" xfId="0" applyFont="1" applyFill="1" applyBorder="1">
      <alignment vertical="center"/>
    </xf>
    <xf numFmtId="0" fontId="21" fillId="2" borderId="1" xfId="0" applyFont="1" applyFill="1" applyBorder="1" applyAlignment="1">
      <alignment horizontal="center"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0" fontId="31" fillId="2" borderId="3" xfId="0" applyFont="1" applyFill="1" applyBorder="1" applyAlignment="1">
      <alignment horizontal="left" vertical="center" wrapText="1"/>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1" xfId="0" applyFont="1" applyBorder="1" applyAlignment="1">
      <alignment horizontal="left"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1" xfId="0" applyFont="1" applyBorder="1" applyAlignment="1">
      <alignment horizontal="left" vertical="center" wrapText="1"/>
    </xf>
    <xf numFmtId="0" fontId="30" fillId="2" borderId="87" xfId="0" applyFont="1" applyFill="1" applyBorder="1" applyAlignment="1">
      <alignment horizontal="center" vertical="center"/>
    </xf>
    <xf numFmtId="0" fontId="30" fillId="2" borderId="88" xfId="0" applyFont="1" applyFill="1" applyBorder="1" applyAlignment="1">
      <alignment horizontal="center" vertical="center"/>
    </xf>
    <xf numFmtId="176" fontId="22" fillId="28" borderId="45" xfId="0" applyNumberFormat="1" applyFont="1" applyFill="1" applyBorder="1" applyAlignment="1" applyProtection="1">
      <alignment horizontal="right" vertical="center" shrinkToFit="1"/>
      <protection locked="0"/>
    </xf>
    <xf numFmtId="176" fontId="22" fillId="28" borderId="31" xfId="0" applyNumberFormat="1" applyFont="1" applyFill="1" applyBorder="1" applyAlignment="1" applyProtection="1">
      <alignment horizontal="right" vertical="center" shrinkToFit="1"/>
      <protection locked="0"/>
    </xf>
    <xf numFmtId="176" fontId="22" fillId="28" borderId="32" xfId="0" applyNumberFormat="1" applyFont="1" applyFill="1" applyBorder="1" applyAlignment="1" applyProtection="1">
      <alignment horizontal="right" vertical="center" shrinkToFit="1"/>
      <protection locked="0"/>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5" fillId="2" borderId="0" xfId="0" applyFont="1" applyFill="1" applyAlignment="1">
      <alignment horizontal="left" vertical="top"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65" fillId="2" borderId="0" xfId="0" applyFont="1" applyFill="1" applyAlignment="1">
      <alignment horizontal="left" vertical="center" wrapTex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21" fillId="28" borderId="21" xfId="0" applyFont="1" applyFill="1" applyBorder="1" applyAlignment="1">
      <alignment horizontal="center" vertical="center"/>
    </xf>
    <xf numFmtId="0" fontId="21" fillId="28" borderId="41" xfId="0" applyFont="1" applyFill="1" applyBorder="1" applyAlignment="1">
      <alignment horizontal="center" vertical="center"/>
    </xf>
    <xf numFmtId="0" fontId="27" fillId="0" borderId="113" xfId="0" applyFont="1" applyBorder="1" applyAlignment="1">
      <alignment vertical="center" wrapText="1"/>
    </xf>
    <xf numFmtId="0" fontId="27" fillId="0" borderId="114"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1" fillId="28" borderId="115" xfId="0" applyFont="1" applyFill="1" applyBorder="1" applyAlignment="1">
      <alignment horizontal="center" vertical="center"/>
    </xf>
    <xf numFmtId="0" fontId="21" fillId="28" borderId="119" xfId="0" applyFont="1" applyFill="1" applyBorder="1" applyAlignment="1">
      <alignment horizontal="center" vertical="center"/>
    </xf>
    <xf numFmtId="0" fontId="35" fillId="0" borderId="116" xfId="0" applyFont="1" applyBorder="1" applyAlignment="1">
      <alignment horizontal="center" vertical="center"/>
    </xf>
    <xf numFmtId="0" fontId="35" fillId="0" borderId="113" xfId="0" applyFont="1" applyBorder="1" applyAlignment="1">
      <alignment horizontal="center" vertical="center"/>
    </xf>
    <xf numFmtId="0" fontId="30" fillId="0" borderId="0" xfId="0" applyFont="1" applyAlignment="1">
      <alignment horizontal="left" vertical="top" wrapText="1"/>
    </xf>
    <xf numFmtId="0" fontId="31" fillId="2" borderId="9" xfId="0" applyFont="1" applyFill="1" applyBorder="1" applyAlignment="1">
      <alignment horizontal="left" vertical="center"/>
    </xf>
    <xf numFmtId="0" fontId="31" fillId="2" borderId="43" xfId="0" applyFont="1" applyFill="1" applyBorder="1" applyAlignment="1">
      <alignment horizontal="left" vertical="center"/>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3" xfId="0" applyFont="1" applyFill="1" applyBorder="1" applyAlignment="1">
      <alignment horizontal="left" vertical="center" wrapText="1"/>
    </xf>
    <xf numFmtId="0" fontId="27" fillId="0" borderId="117" xfId="0" applyFont="1" applyBorder="1" applyAlignment="1">
      <alignment horizontal="left" vertical="center" wrapText="1"/>
    </xf>
    <xf numFmtId="0" fontId="27" fillId="0" borderId="64" xfId="0" applyFont="1" applyBorder="1" applyAlignment="1">
      <alignment horizontal="left" vertical="center" wrapText="1"/>
    </xf>
    <xf numFmtId="0" fontId="27" fillId="0" borderId="65" xfId="0" applyFont="1" applyBorder="1" applyAlignment="1">
      <alignment horizontal="left" vertical="center" wrapText="1"/>
    </xf>
    <xf numFmtId="0" fontId="37" fillId="28" borderId="8" xfId="0" applyFont="1" applyFill="1" applyBorder="1" applyAlignment="1" applyProtection="1">
      <alignment horizontal="left" vertical="center" wrapText="1" shrinkToFit="1"/>
      <protection locked="0"/>
    </xf>
    <xf numFmtId="0" fontId="37" fillId="28" borderId="9" xfId="0" applyFont="1" applyFill="1" applyBorder="1" applyAlignment="1" applyProtection="1">
      <alignment horizontal="left" vertical="center" wrapText="1" shrinkToFit="1"/>
      <protection locked="0"/>
    </xf>
    <xf numFmtId="0" fontId="37" fillId="28" borderId="43" xfId="0" applyFont="1" applyFill="1" applyBorder="1" applyAlignment="1" applyProtection="1">
      <alignment horizontal="left" vertical="center" wrapText="1" shrinkToFit="1"/>
      <protection locked="0"/>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1" xfId="0" applyFont="1" applyBorder="1" applyAlignment="1">
      <alignment vertical="center" wrapText="1"/>
    </xf>
    <xf numFmtId="0" fontId="21" fillId="28" borderId="33" xfId="0" applyFont="1" applyFill="1" applyBorder="1" applyAlignment="1">
      <alignment horizontal="center" vertical="center"/>
    </xf>
    <xf numFmtId="0" fontId="21" fillId="28" borderId="35" xfId="0" applyFont="1" applyFill="1" applyBorder="1" applyAlignment="1">
      <alignment horizontal="center" vertical="center"/>
    </xf>
    <xf numFmtId="0" fontId="35" fillId="0" borderId="118" xfId="0" applyFont="1" applyBorder="1" applyAlignment="1">
      <alignment horizontal="center" vertical="center"/>
    </xf>
    <xf numFmtId="0" fontId="35" fillId="0" borderId="121" xfId="0" applyFont="1" applyBorder="1" applyAlignment="1">
      <alignment horizontal="center" vertical="center"/>
    </xf>
    <xf numFmtId="0" fontId="25" fillId="2" borderId="9" xfId="0" applyFont="1" applyFill="1" applyBorder="1" applyAlignment="1">
      <alignment horizontal="left" vertical="center"/>
    </xf>
    <xf numFmtId="0" fontId="25" fillId="2" borderId="43" xfId="0" applyFont="1" applyFill="1" applyBorder="1" applyAlignment="1">
      <alignment horizontal="left" vertical="center"/>
    </xf>
    <xf numFmtId="49" fontId="19" fillId="2" borderId="0" xfId="0" applyNumberFormat="1" applyFont="1" applyFill="1">
      <alignment vertical="center"/>
    </xf>
    <xf numFmtId="0" fontId="21" fillId="28" borderId="22" xfId="0" applyFont="1" applyFill="1" applyBorder="1" applyAlignment="1">
      <alignment horizontal="center" vertical="center"/>
    </xf>
    <xf numFmtId="0" fontId="27" fillId="28" borderId="93" xfId="0" applyFont="1" applyFill="1" applyBorder="1" applyAlignment="1" applyProtection="1">
      <alignment horizontal="left" vertical="center" wrapText="1"/>
      <protection locked="0"/>
    </xf>
    <xf numFmtId="0" fontId="27" fillId="28" borderId="90" xfId="0" applyFont="1" applyFill="1" applyBorder="1" applyAlignment="1" applyProtection="1">
      <alignment horizontal="left" vertical="center" wrapText="1"/>
      <protection locked="0"/>
    </xf>
    <xf numFmtId="0" fontId="27" fillId="28" borderId="94" xfId="0" applyFont="1" applyFill="1" applyBorder="1" applyAlignment="1" applyProtection="1">
      <alignment horizontal="left" vertical="center" wrapText="1"/>
      <protection locked="0"/>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176" fontId="12" fillId="28" borderId="45" xfId="0" applyNumberFormat="1" applyFont="1" applyFill="1" applyBorder="1" applyProtection="1">
      <alignment vertical="center"/>
      <protection locked="0"/>
    </xf>
    <xf numFmtId="176" fontId="12" fillId="28" borderId="31" xfId="0" applyNumberFormat="1" applyFont="1" applyFill="1" applyBorder="1" applyProtection="1">
      <alignment vertical="center"/>
      <protection locked="0"/>
    </xf>
    <xf numFmtId="176" fontId="12" fillId="28" borderId="32" xfId="0" applyNumberFormat="1" applyFont="1" applyFill="1" applyBorder="1" applyProtection="1">
      <alignment vertical="center"/>
      <protection locked="0"/>
    </xf>
    <xf numFmtId="0" fontId="25" fillId="2" borderId="0" xfId="0" applyFont="1" applyFill="1" applyAlignment="1">
      <alignment horizontal="left" vertical="center"/>
    </xf>
    <xf numFmtId="0" fontId="27" fillId="28" borderId="35" xfId="0" applyFont="1" applyFill="1" applyBorder="1" applyAlignment="1" applyProtection="1">
      <alignment horizontal="left" vertical="center" wrapText="1"/>
      <protection locked="0"/>
    </xf>
    <xf numFmtId="0" fontId="27" fillId="28" borderId="141" xfId="0" applyFont="1" applyFill="1" applyBorder="1" applyAlignment="1" applyProtection="1">
      <alignment horizontal="left" vertical="center" wrapText="1"/>
      <protection locked="0"/>
    </xf>
    <xf numFmtId="0" fontId="27" fillId="28" borderId="142" xfId="0" applyFont="1" applyFill="1" applyBorder="1" applyAlignment="1" applyProtection="1">
      <alignment horizontal="left" vertical="center" wrapText="1"/>
      <protection locked="0"/>
    </xf>
    <xf numFmtId="0" fontId="26" fillId="2" borderId="0" xfId="0" applyFont="1" applyFill="1" applyAlignment="1">
      <alignment horizontal="left" vertical="top" wrapText="1"/>
    </xf>
    <xf numFmtId="0" fontId="27"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5" xfId="0" applyFont="1" applyBorder="1" applyAlignment="1">
      <alignment horizontal="center" vertical="center"/>
    </xf>
    <xf numFmtId="0" fontId="9" fillId="0" borderId="141" xfId="0" applyFont="1" applyBorder="1" applyAlignment="1">
      <alignment horizontal="center" vertical="center"/>
    </xf>
    <xf numFmtId="0" fontId="9" fillId="0" borderId="142" xfId="0" applyFont="1" applyBorder="1" applyAlignment="1">
      <alignment horizontal="center" vertical="center"/>
    </xf>
    <xf numFmtId="0" fontId="25" fillId="2" borderId="9" xfId="0" applyFont="1" applyFill="1" applyBorder="1" applyAlignment="1">
      <alignmen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6" fillId="2" borderId="0" xfId="0" applyFont="1" applyFill="1" applyAlignment="1">
      <alignment horizontal="left" vertical="center"/>
    </xf>
    <xf numFmtId="49" fontId="21" fillId="0" borderId="15" xfId="0" applyNumberFormat="1" applyFont="1" applyBorder="1" applyAlignment="1">
      <alignment horizontal="left" vertical="center" wrapText="1"/>
    </xf>
    <xf numFmtId="49" fontId="27" fillId="3" borderId="21" xfId="0" applyNumberFormat="1" applyFont="1" applyFill="1" applyBorder="1" applyAlignment="1">
      <alignment horizontal="center" vertical="center" wrapText="1"/>
    </xf>
    <xf numFmtId="49" fontId="27" fillId="3" borderId="22" xfId="0" applyNumberFormat="1" applyFont="1" applyFill="1" applyBorder="1" applyAlignment="1">
      <alignment horizontal="center" vertical="center" wrapText="1"/>
    </xf>
    <xf numFmtId="49" fontId="27" fillId="3" borderId="41" xfId="0" applyNumberFormat="1" applyFont="1" applyFill="1" applyBorder="1" applyAlignment="1">
      <alignment horizontal="center" vertical="center" wrapText="1"/>
    </xf>
    <xf numFmtId="0" fontId="25" fillId="0" borderId="117" xfId="0" applyFont="1" applyBorder="1" applyAlignment="1">
      <alignment horizontal="left" vertical="center" wrapText="1"/>
    </xf>
    <xf numFmtId="0" fontId="25" fillId="0" borderId="64" xfId="0" applyFont="1" applyBorder="1" applyAlignment="1">
      <alignment horizontal="left" vertical="center" wrapText="1"/>
    </xf>
    <xf numFmtId="0" fontId="25" fillId="0" borderId="65" xfId="0" applyFont="1" applyBorder="1" applyAlignment="1">
      <alignment horizontal="left" vertical="center" wrapText="1"/>
    </xf>
    <xf numFmtId="0" fontId="25" fillId="0" borderId="8" xfId="0" applyFont="1" applyBorder="1" applyAlignment="1">
      <alignment horizontal="left" vertical="center" wrapText="1"/>
    </xf>
    <xf numFmtId="0" fontId="25" fillId="0" borderId="122" xfId="0" applyFont="1" applyBorder="1" applyAlignment="1">
      <alignment horizontal="left" vertical="center" wrapText="1"/>
    </xf>
    <xf numFmtId="0" fontId="25" fillId="0" borderId="40" xfId="0" applyFont="1" applyBorder="1" applyAlignment="1">
      <alignment horizontal="left" vertical="center" wrapText="1"/>
    </xf>
    <xf numFmtId="0" fontId="25" fillId="0" borderId="123" xfId="0" applyFont="1" applyBorder="1" applyAlignment="1">
      <alignment horizontal="left" vertical="center" wrapText="1"/>
    </xf>
    <xf numFmtId="0" fontId="37" fillId="28" borderId="122" xfId="0" applyFont="1" applyFill="1" applyBorder="1" applyAlignment="1" applyProtection="1">
      <alignment horizontal="left" vertical="center" wrapText="1" shrinkToFit="1"/>
      <protection locked="0"/>
    </xf>
    <xf numFmtId="0" fontId="37" fillId="28" borderId="40" xfId="0" applyFont="1" applyFill="1" applyBorder="1" applyAlignment="1" applyProtection="1">
      <alignment horizontal="left" vertical="center" wrapText="1" shrinkToFit="1"/>
      <protection locked="0"/>
    </xf>
    <xf numFmtId="0" fontId="37" fillId="28" borderId="123" xfId="0" applyFont="1" applyFill="1" applyBorder="1" applyAlignment="1" applyProtection="1">
      <alignment horizontal="left" vertical="center" wrapText="1" shrinkToFit="1"/>
      <protection locked="0"/>
    </xf>
    <xf numFmtId="0" fontId="25" fillId="2" borderId="0" xfId="0" applyFont="1" applyFill="1" applyAlignment="1">
      <alignment vertical="center"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2" borderId="18" xfId="0" applyFont="1" applyFill="1" applyBorder="1" applyAlignment="1">
      <alignment horizontal="center" vertical="center"/>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27" fillId="28" borderId="141" xfId="0" applyFont="1" applyFill="1" applyBorder="1" applyAlignment="1" applyProtection="1">
      <alignment horizontal="center" vertical="center" shrinkToFit="1"/>
      <protection locked="0"/>
    </xf>
    <xf numFmtId="176" fontId="12" fillId="2" borderId="5" xfId="0" applyNumberFormat="1" applyFont="1" applyFill="1" applyBorder="1">
      <alignment vertical="center"/>
    </xf>
    <xf numFmtId="176" fontId="12" fillId="2" borderId="6" xfId="0" applyNumberFormat="1" applyFont="1" applyFill="1" applyBorder="1">
      <alignment vertical="center"/>
    </xf>
    <xf numFmtId="0" fontId="39" fillId="2" borderId="0" xfId="0" applyFont="1" applyFill="1" applyAlignment="1">
      <alignment horizontal="left" vertical="center" wrapText="1"/>
    </xf>
    <xf numFmtId="0" fontId="25" fillId="0" borderId="0" xfId="0" applyFont="1" applyAlignment="1">
      <alignment horizontal="left" vertical="top"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41" xfId="0" applyFont="1" applyFill="1" applyBorder="1" applyAlignment="1">
      <alignment horizontal="center" vertical="center" wrapText="1"/>
    </xf>
    <xf numFmtId="0" fontId="31" fillId="0" borderId="95" xfId="0" applyFont="1" applyBorder="1" applyAlignment="1">
      <alignment horizontal="center" vertical="center"/>
    </xf>
    <xf numFmtId="0" fontId="31" fillId="0" borderId="38" xfId="0" applyFont="1" applyBorder="1" applyAlignment="1">
      <alignment horizontal="center" vertical="center"/>
    </xf>
    <xf numFmtId="0" fontId="31" fillId="0" borderId="136" xfId="0" applyFont="1" applyBorder="1" applyAlignment="1">
      <alignment horizontal="center" vertical="center"/>
    </xf>
    <xf numFmtId="0" fontId="31" fillId="0" borderId="84" xfId="0" applyFont="1" applyBorder="1" applyAlignment="1">
      <alignment horizontal="left" vertical="center"/>
    </xf>
    <xf numFmtId="0" fontId="31" fillId="0" borderId="133" xfId="0" applyFont="1" applyBorder="1" applyAlignment="1">
      <alignment horizontal="left" vertical="center"/>
    </xf>
    <xf numFmtId="0" fontId="25" fillId="2" borderId="40" xfId="0" applyFont="1" applyFill="1" applyBorder="1" applyAlignment="1">
      <alignment horizontal="left" vertical="center" wrapText="1"/>
    </xf>
    <xf numFmtId="0" fontId="39" fillId="2" borderId="0" xfId="0" applyFont="1" applyFill="1" applyAlignment="1">
      <alignment horizontal="center" vertical="center"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41" xfId="0" applyFont="1" applyFill="1" applyBorder="1" applyAlignment="1">
      <alignment horizontal="center" vertical="center" wrapText="1"/>
    </xf>
    <xf numFmtId="0" fontId="73" fillId="3" borderId="83" xfId="0" applyFont="1" applyFill="1" applyBorder="1" applyAlignment="1">
      <alignment horizontal="center" vertical="center"/>
    </xf>
    <xf numFmtId="0" fontId="73" fillId="3" borderId="62" xfId="0" applyFont="1" applyFill="1" applyBorder="1" applyAlignment="1">
      <alignment horizontal="center" vertical="center"/>
    </xf>
    <xf numFmtId="0" fontId="25" fillId="2" borderId="135" xfId="0" applyFont="1" applyFill="1" applyBorder="1" applyAlignment="1">
      <alignment vertical="center" wrapText="1"/>
    </xf>
    <xf numFmtId="0" fontId="25" fillId="2" borderId="107" xfId="0" applyFont="1" applyFill="1" applyBorder="1" applyAlignment="1">
      <alignment vertical="center" wrapText="1"/>
    </xf>
    <xf numFmtId="0" fontId="25" fillId="2" borderId="134" xfId="0" applyFont="1" applyFill="1" applyBorder="1" applyAlignment="1">
      <alignment vertical="center" wrapText="1"/>
    </xf>
    <xf numFmtId="0" fontId="17" fillId="2" borderId="127"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41" xfId="0" applyFont="1" applyFill="1" applyBorder="1" applyAlignment="1">
      <alignment horizontal="center" vertical="center" wrapText="1"/>
    </xf>
    <xf numFmtId="0" fontId="17" fillId="2" borderId="129" xfId="0" applyFont="1" applyFill="1" applyBorder="1" applyAlignment="1">
      <alignment horizontal="center" vertical="center" wrapText="1"/>
    </xf>
    <xf numFmtId="0" fontId="17" fillId="2" borderId="110"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2" borderId="97" xfId="0" applyFont="1" applyFill="1" applyBorder="1" applyAlignment="1">
      <alignment horizontal="center" vertical="center" wrapText="1"/>
    </xf>
    <xf numFmtId="0" fontId="17" fillId="0" borderId="127" xfId="0" applyFont="1" applyBorder="1" applyAlignment="1">
      <alignment horizontal="center" vertical="center"/>
    </xf>
    <xf numFmtId="0" fontId="17" fillId="0" borderId="128"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74" fillId="2" borderId="2" xfId="0" applyFont="1" applyFill="1" applyBorder="1" applyAlignment="1">
      <alignment horizontal="center" vertical="center"/>
    </xf>
    <xf numFmtId="0" fontId="74" fillId="2" borderId="4" xfId="0" applyFont="1" applyFill="1" applyBorder="1" applyAlignment="1">
      <alignment horizontal="center" vertical="center"/>
    </xf>
    <xf numFmtId="0" fontId="31" fillId="2" borderId="1" xfId="0" applyFont="1" applyFill="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33" fillId="0" borderId="93" xfId="0" applyFont="1" applyBorder="1" applyAlignment="1">
      <alignment horizontal="center" vertical="center"/>
    </xf>
    <xf numFmtId="0" fontId="33" fillId="0" borderId="90" xfId="0" applyFont="1" applyBorder="1" applyAlignment="1">
      <alignment horizontal="center" vertical="center"/>
    </xf>
    <xf numFmtId="0" fontId="33" fillId="0" borderId="94" xfId="0" applyFont="1" applyBorder="1" applyAlignment="1">
      <alignment horizontal="center" vertical="center"/>
    </xf>
    <xf numFmtId="0" fontId="33" fillId="0" borderId="50" xfId="0" applyFont="1" applyBorder="1" applyAlignment="1">
      <alignment horizontal="center" vertical="center" wrapText="1"/>
    </xf>
    <xf numFmtId="0" fontId="33" fillId="0" borderId="158" xfId="0" applyFont="1" applyBorder="1" applyAlignment="1">
      <alignment horizontal="center" vertical="center" wrapText="1"/>
    </xf>
    <xf numFmtId="0" fontId="33" fillId="0" borderId="93" xfId="0" applyFont="1" applyBorder="1" applyAlignment="1">
      <alignment horizontal="center" vertical="center" wrapText="1"/>
    </xf>
    <xf numFmtId="0" fontId="33" fillId="0" borderId="90" xfId="0" applyFont="1" applyBorder="1" applyAlignment="1">
      <alignment horizontal="center" vertical="center" wrapText="1"/>
    </xf>
    <xf numFmtId="0" fontId="31" fillId="2" borderId="2" xfId="0" applyFont="1" applyFill="1" applyBorder="1" applyAlignment="1">
      <alignment horizontal="left" vertical="center" wrapText="1"/>
    </xf>
    <xf numFmtId="0" fontId="31" fillId="2" borderId="81" xfId="0" applyFont="1" applyFill="1" applyBorder="1" applyAlignment="1">
      <alignment horizontal="left" vertical="center" wrapText="1"/>
    </xf>
    <xf numFmtId="0" fontId="74" fillId="2" borderId="3" xfId="0" applyFont="1" applyFill="1" applyBorder="1" applyAlignment="1">
      <alignment horizontal="center" vertical="center"/>
    </xf>
    <xf numFmtId="0" fontId="12" fillId="2" borderId="19"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0" fillId="0" borderId="1" xfId="0" applyBorder="1" applyAlignment="1">
      <alignment horizontal="left" vertical="center" wrapText="1"/>
    </xf>
    <xf numFmtId="0" fontId="12" fillId="2" borderId="0" xfId="0" applyFont="1" applyFill="1" applyAlignment="1">
      <alignment horizontal="left" vertical="center" wrapText="1"/>
    </xf>
    <xf numFmtId="0" fontId="17" fillId="2" borderId="53" xfId="0" applyFont="1" applyFill="1" applyBorder="1" applyAlignment="1">
      <alignment horizontal="center" vertical="center" wrapText="1"/>
    </xf>
    <xf numFmtId="0" fontId="17" fillId="2" borderId="13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176" fontId="21" fillId="29" borderId="1" xfId="0" applyNumberFormat="1" applyFont="1" applyFill="1" applyBorder="1" applyAlignment="1" applyProtection="1">
      <alignment horizontal="right" vertical="center" shrinkToFit="1"/>
      <protection locked="0"/>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1" xfId="0" applyFont="1" applyFill="1" applyBorder="1" applyAlignment="1">
      <alignment horizontal="left" vertical="center"/>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21" fillId="0" borderId="61" xfId="0" applyFont="1" applyBorder="1" applyAlignment="1">
      <alignment horizontal="center" vertical="center" shrinkToFit="1"/>
    </xf>
    <xf numFmtId="0" fontId="21" fillId="0" borderId="77" xfId="0" applyFont="1" applyBorder="1" applyAlignment="1">
      <alignment horizontal="center" vertical="center" shrinkToFit="1"/>
    </xf>
    <xf numFmtId="0" fontId="21" fillId="0" borderId="79"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20" xfId="0" applyFont="1" applyBorder="1" applyAlignment="1">
      <alignment horizontal="center" vertical="center" shrinkToFit="1"/>
    </xf>
    <xf numFmtId="0" fontId="17" fillId="2" borderId="110"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97" xfId="0" applyFont="1" applyFill="1" applyBorder="1" applyAlignment="1">
      <alignment horizontal="center" vertical="center"/>
    </xf>
    <xf numFmtId="0" fontId="17" fillId="2" borderId="127"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11" xfId="0" applyFont="1" applyFill="1" applyBorder="1" applyAlignment="1">
      <alignment horizontal="center" vertical="center"/>
    </xf>
    <xf numFmtId="176" fontId="21" fillId="27" borderId="0" xfId="0" applyNumberFormat="1" applyFont="1" applyFill="1" applyAlignment="1">
      <alignment horizontal="right" vertical="center" shrinkToFit="1"/>
    </xf>
    <xf numFmtId="0" fontId="94" fillId="2" borderId="154" xfId="0" applyFont="1" applyFill="1" applyBorder="1" applyAlignment="1" applyProtection="1">
      <alignment horizontal="center" vertical="center" wrapText="1"/>
      <protection hidden="1"/>
    </xf>
    <xf numFmtId="0" fontId="94" fillId="2" borderId="148" xfId="0" applyFont="1" applyFill="1" applyBorder="1" applyAlignment="1" applyProtection="1">
      <alignment horizontal="center" vertical="center" wrapText="1"/>
      <protection hidden="1"/>
    </xf>
    <xf numFmtId="0" fontId="94" fillId="2" borderId="153" xfId="0" applyFont="1" applyFill="1" applyBorder="1" applyAlignment="1" applyProtection="1">
      <alignment horizontal="center" vertical="center" wrapText="1"/>
      <protection hidden="1"/>
    </xf>
    <xf numFmtId="0" fontId="94" fillId="2" borderId="155" xfId="0" applyFont="1" applyFill="1" applyBorder="1" applyAlignment="1" applyProtection="1">
      <alignment horizontal="center" vertical="center" wrapText="1"/>
      <protection hidden="1"/>
    </xf>
    <xf numFmtId="0" fontId="94" fillId="2" borderId="156" xfId="0" applyFont="1" applyFill="1" applyBorder="1" applyAlignment="1" applyProtection="1">
      <alignment horizontal="center" vertical="center" wrapText="1"/>
      <protection hidden="1"/>
    </xf>
    <xf numFmtId="0" fontId="94" fillId="2" borderId="149" xfId="0" applyFont="1" applyFill="1" applyBorder="1" applyAlignment="1" applyProtection="1">
      <alignment horizontal="center" vertical="center" wrapText="1"/>
      <protection hidden="1"/>
    </xf>
    <xf numFmtId="0" fontId="94" fillId="2" borderId="144" xfId="0" applyFont="1" applyFill="1" applyBorder="1" applyAlignment="1" applyProtection="1">
      <alignment horizontal="center" vertical="center" wrapText="1"/>
      <protection hidden="1"/>
    </xf>
    <xf numFmtId="0" fontId="94" fillId="2" borderId="157" xfId="0" applyFont="1" applyFill="1" applyBorder="1" applyAlignment="1" applyProtection="1">
      <alignment horizontal="center" vertical="center" wrapText="1"/>
      <protection hidden="1"/>
    </xf>
    <xf numFmtId="0" fontId="94" fillId="2" borderId="150" xfId="0" applyFont="1" applyFill="1" applyBorder="1" applyAlignment="1" applyProtection="1">
      <alignment horizontal="center" vertical="center" wrapText="1"/>
      <protection hidden="1"/>
    </xf>
    <xf numFmtId="176" fontId="21" fillId="29" borderId="110" xfId="0" applyNumberFormat="1" applyFont="1" applyFill="1" applyBorder="1" applyAlignment="1" applyProtection="1">
      <alignment horizontal="right" vertical="center" shrinkToFit="1"/>
      <protection locked="0"/>
    </xf>
    <xf numFmtId="0" fontId="21" fillId="0" borderId="60" xfId="0" applyFont="1" applyBorder="1" applyAlignment="1">
      <alignment horizontal="center" vertical="center" shrinkToFit="1"/>
    </xf>
    <xf numFmtId="0" fontId="21" fillId="0" borderId="90" xfId="0" applyFont="1" applyBorder="1" applyAlignment="1">
      <alignment horizontal="center" vertical="center" shrinkToFit="1"/>
    </xf>
    <xf numFmtId="0" fontId="21" fillId="0" borderId="75" xfId="0" applyFont="1" applyBorder="1" applyAlignment="1">
      <alignment horizontal="center" vertical="center" shrinkToFit="1"/>
    </xf>
    <xf numFmtId="0" fontId="17" fillId="2" borderId="107"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94" fillId="0" borderId="153" xfId="0" applyFont="1" applyBorder="1" applyAlignment="1" applyProtection="1">
      <alignment horizontal="center" vertical="center" wrapText="1"/>
      <protection hidden="1"/>
    </xf>
    <xf numFmtId="0" fontId="27" fillId="2" borderId="5"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63" fillId="0" borderId="45" xfId="0" applyFont="1" applyBorder="1" applyAlignment="1">
      <alignment horizontal="center" vertical="center"/>
    </xf>
    <xf numFmtId="0" fontId="63" fillId="0" borderId="32" xfId="0" applyFont="1" applyBorder="1" applyAlignment="1">
      <alignment horizontal="center" vertical="center"/>
    </xf>
    <xf numFmtId="0" fontId="64" fillId="0" borderId="23" xfId="0" applyFont="1" applyBorder="1" applyAlignment="1">
      <alignment horizontal="center" vertical="center"/>
    </xf>
    <xf numFmtId="0" fontId="64" fillId="0" borderId="24" xfId="0" applyFont="1" applyBorder="1" applyAlignment="1">
      <alignment horizontal="center" vertical="center"/>
    </xf>
    <xf numFmtId="0" fontId="64" fillId="0" borderId="25" xfId="0" applyFont="1" applyBorder="1" applyAlignment="1">
      <alignment horizontal="center" vertical="center"/>
    </xf>
    <xf numFmtId="0" fontId="64" fillId="0" borderId="33" xfId="0" applyFont="1" applyBorder="1" applyAlignment="1">
      <alignment horizontal="center" vertical="center"/>
    </xf>
    <xf numFmtId="0" fontId="64" fillId="0" borderId="28" xfId="0" applyFont="1" applyBorder="1" applyAlignment="1">
      <alignment horizontal="center" vertical="center"/>
    </xf>
    <xf numFmtId="0" fontId="64" fillId="0" borderId="151" xfId="0" applyFont="1" applyBorder="1" applyAlignment="1">
      <alignment horizontal="center" vertical="center"/>
    </xf>
    <xf numFmtId="0" fontId="64" fillId="0" borderId="23" xfId="0" applyFont="1" applyBorder="1" applyAlignment="1">
      <alignment horizontal="center" vertical="center" wrapText="1"/>
    </xf>
    <xf numFmtId="0" fontId="64" fillId="0" borderId="35" xfId="0" applyFont="1" applyBorder="1" applyAlignment="1">
      <alignment horizontal="center" vertical="center" wrapText="1"/>
    </xf>
    <xf numFmtId="49" fontId="78" fillId="0" borderId="83" xfId="0" applyNumberFormat="1" applyFont="1" applyBorder="1" applyAlignment="1">
      <alignment horizontal="center" vertical="center"/>
    </xf>
    <xf numFmtId="49" fontId="78" fillId="0" borderId="62" xfId="0" applyNumberFormat="1" applyFont="1" applyBorder="1" applyAlignment="1">
      <alignment horizontal="center" vertical="center"/>
    </xf>
    <xf numFmtId="0" fontId="64" fillId="0" borderId="33" xfId="0" applyFont="1" applyBorder="1" applyAlignment="1">
      <alignment horizontal="center" vertical="center" wrapText="1"/>
    </xf>
    <xf numFmtId="0" fontId="62" fillId="0" borderId="28" xfId="0" applyFont="1" applyBorder="1" applyAlignment="1">
      <alignment horizontal="center" vertical="center"/>
    </xf>
    <xf numFmtId="0" fontId="62" fillId="0" borderId="29" xfId="0" applyFont="1" applyBorder="1" applyAlignment="1">
      <alignment horizontal="center" vertical="center"/>
    </xf>
    <xf numFmtId="0" fontId="62" fillId="0" borderId="86" xfId="0" applyFont="1" applyBorder="1" applyAlignment="1">
      <alignment horizontal="center" vertical="center"/>
    </xf>
    <xf numFmtId="0" fontId="64" fillId="0" borderId="83" xfId="0" applyFont="1" applyBorder="1" applyAlignment="1">
      <alignment horizontal="center" vertical="center" wrapText="1"/>
    </xf>
    <xf numFmtId="0" fontId="64" fillId="0" borderId="67" xfId="0" applyFont="1" applyBorder="1" applyAlignment="1">
      <alignment horizontal="center" vertical="center" wrapText="1"/>
    </xf>
    <xf numFmtId="0" fontId="64" fillId="0" borderId="62" xfId="0" applyFont="1" applyBorder="1" applyAlignment="1">
      <alignment horizontal="center" vertical="center" wrapText="1"/>
    </xf>
    <xf numFmtId="49" fontId="78" fillId="0" borderId="67" xfId="0" applyNumberFormat="1" applyFont="1" applyBorder="1" applyAlignment="1">
      <alignment horizontal="center" vertical="center"/>
    </xf>
    <xf numFmtId="0" fontId="71" fillId="0" borderId="21" xfId="56" applyFont="1" applyBorder="1" applyAlignment="1">
      <alignment horizontal="center" vertical="center" wrapText="1"/>
    </xf>
    <xf numFmtId="0" fontId="71" fillId="0" borderId="22" xfId="56" applyFont="1" applyBorder="1" applyAlignment="1">
      <alignment horizontal="center" vertical="center" wrapText="1"/>
    </xf>
    <xf numFmtId="0" fontId="71"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25109" y="610232"/>
          <a:ext cx="3947151" cy="97472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4995"/>
          <a:ext cx="84393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06780" y="3515868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06780" y="3665982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06780" y="35158680"/>
              <a:ext cx="171450"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93</xdr:row>
          <xdr:rowOff>335280</xdr:rowOff>
        </xdr:from>
        <xdr:to>
          <xdr:col>2</xdr:col>
          <xdr:colOff>22860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06780" y="15285720"/>
              <a:ext cx="17145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06780" y="17838420"/>
              <a:ext cx="17145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39140" y="20673060"/>
              <a:ext cx="14859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90</xdr:row>
          <xdr:rowOff>251460</xdr:rowOff>
        </xdr:from>
        <xdr:to>
          <xdr:col>3</xdr:col>
          <xdr:colOff>7620</xdr:colOff>
          <xdr:row>91</xdr:row>
          <xdr:rowOff>220980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0</xdr:rowOff>
        </xdr:from>
        <xdr:to>
          <xdr:col>3</xdr:col>
          <xdr:colOff>7620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198120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66675</xdr:colOff>
      <xdr:row>0</xdr:row>
      <xdr:rowOff>231035</xdr:rowOff>
    </xdr:from>
    <xdr:to>
      <xdr:col>56</xdr:col>
      <xdr:colOff>219075</xdr:colOff>
      <xdr:row>15</xdr:row>
      <xdr:rowOff>237041</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778115" y="231035"/>
          <a:ext cx="6065520" cy="282540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1967"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06780" y="30135195"/>
              <a:ext cx="167640" cy="4025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06780" y="33909000"/>
              <a:ext cx="167640" cy="2514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198120</xdr:colOff>
          <xdr:row>108</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xdr:rowOff>
        </xdr:from>
        <xdr:to>
          <xdr:col>5</xdr:col>
          <xdr:colOff>198120</xdr:colOff>
          <xdr:row>109</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228600</xdr:rowOff>
        </xdr:from>
        <xdr:to>
          <xdr:col>5</xdr:col>
          <xdr:colOff>198120</xdr:colOff>
          <xdr:row>110</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220980</xdr:rowOff>
        </xdr:from>
        <xdr:to>
          <xdr:col>5</xdr:col>
          <xdr:colOff>198120</xdr:colOff>
          <xdr:row>111</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350520</xdr:rowOff>
        </xdr:from>
        <xdr:to>
          <xdr:col>6</xdr:col>
          <xdr:colOff>7620</xdr:colOff>
          <xdr:row>112</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7620</xdr:rowOff>
        </xdr:from>
        <xdr:to>
          <xdr:col>6</xdr:col>
          <xdr:colOff>7620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220980</xdr:rowOff>
        </xdr:from>
        <xdr:to>
          <xdr:col>6</xdr:col>
          <xdr:colOff>7620</xdr:colOff>
          <xdr:row>115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116</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7620</xdr:colOff>
          <xdr:row>117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30480</xdr:rowOff>
        </xdr:from>
        <xdr:to>
          <xdr:col>6</xdr:col>
          <xdr:colOff>7620</xdr:colOff>
          <xdr:row>117</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7620</xdr:colOff>
          <xdr:row>119</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228600</xdr:rowOff>
        </xdr:from>
        <xdr:to>
          <xdr:col>6</xdr:col>
          <xdr:colOff>7620</xdr:colOff>
          <xdr:row>119</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7620</xdr:rowOff>
        </xdr:from>
        <xdr:to>
          <xdr:col>6</xdr:col>
          <xdr:colOff>7620</xdr:colOff>
          <xdr:row>121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7620</xdr:rowOff>
        </xdr:from>
        <xdr:to>
          <xdr:col>6</xdr:col>
          <xdr:colOff>7620</xdr:colOff>
          <xdr:row>121</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220980</xdr:rowOff>
        </xdr:from>
        <xdr:to>
          <xdr:col>6</xdr:col>
          <xdr:colOff>7620</xdr:colOff>
          <xdr:row>122</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198120</xdr:colOff>
          <xdr:row>123</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259080</xdr:rowOff>
        </xdr:from>
        <xdr:to>
          <xdr:col>5</xdr:col>
          <xdr:colOff>198120</xdr:colOff>
          <xdr:row>125</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228600</xdr:rowOff>
        </xdr:from>
        <xdr:to>
          <xdr:col>5</xdr:col>
          <xdr:colOff>198120</xdr:colOff>
          <xdr:row>126</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198120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198120</xdr:colOff>
          <xdr:row>128</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7620</xdr:colOff>
          <xdr:row>132</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7620</xdr:colOff>
          <xdr:row>133</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7620</xdr:colOff>
          <xdr:row>134</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7620</xdr:colOff>
          <xdr:row>135</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7620</xdr:rowOff>
        </xdr:from>
        <xdr:to>
          <xdr:col>5</xdr:col>
          <xdr:colOff>198120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198120</xdr:colOff>
          <xdr:row>131</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198120</xdr:colOff>
          <xdr:row>129</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94</xdr:row>
          <xdr:rowOff>83820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259080</xdr:rowOff>
        </xdr:from>
        <xdr:to>
          <xdr:col>5</xdr:col>
          <xdr:colOff>198120</xdr:colOff>
          <xdr:row>132</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213360</xdr:rowOff>
        </xdr:from>
        <xdr:to>
          <xdr:col>2</xdr:col>
          <xdr:colOff>60960</xdr:colOff>
          <xdr:row>97</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topLeftCell="C5" zoomScaleNormal="100" zoomScaleSheetLayoutView="100" workbookViewId="0">
      <selection activeCell="AC20" sqref="AC20"/>
    </sheetView>
  </sheetViews>
  <sheetFormatPr defaultColWidth="9" defaultRowHeight="20.100000000000001" customHeight="1"/>
  <cols>
    <col min="1" max="1" width="4.44140625" customWidth="1"/>
    <col min="2" max="2" width="11" customWidth="1"/>
    <col min="3" max="12" width="2.44140625" style="436" customWidth="1"/>
    <col min="13" max="17" width="2.77734375" style="437" customWidth="1"/>
    <col min="18" max="22" width="2.44140625" style="437" customWidth="1"/>
    <col min="23" max="23" width="14.109375" style="437" customWidth="1"/>
    <col min="24" max="24" width="25" style="437" customWidth="1"/>
    <col min="25" max="25" width="30.77734375" style="437" customWidth="1"/>
    <col min="26" max="26" width="8.44140625" customWidth="1"/>
    <col min="27" max="27" width="9.109375" customWidth="1"/>
    <col min="28" max="28" width="7.4414062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200000000000003" customHeight="1">
      <c r="A3" s="518" t="s">
        <v>2</v>
      </c>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C3" s="132"/>
    </row>
    <row r="4" spans="1:29" s="131" customFormat="1" ht="30.75" customHeight="1">
      <c r="A4" s="519" t="s">
        <v>3</v>
      </c>
      <c r="B4" s="519"/>
      <c r="C4" s="519"/>
      <c r="D4" s="519"/>
      <c r="E4" s="519"/>
      <c r="F4" s="519"/>
      <c r="G4" s="519"/>
      <c r="H4" s="519"/>
      <c r="I4" s="519"/>
      <c r="J4" s="519"/>
      <c r="K4" s="519"/>
      <c r="L4" s="519"/>
      <c r="M4" s="519"/>
      <c r="N4" s="519"/>
      <c r="O4" s="519"/>
      <c r="P4" s="519"/>
      <c r="Q4" s="519"/>
      <c r="R4" s="519"/>
      <c r="S4" s="519"/>
      <c r="T4" s="519"/>
      <c r="U4" s="519"/>
      <c r="V4" s="519"/>
      <c r="W4" s="519"/>
      <c r="X4" s="519"/>
      <c r="Y4" s="519"/>
      <c r="Z4" s="519"/>
      <c r="AA4" s="519"/>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17" t="s">
        <v>4</v>
      </c>
      <c r="B6" s="517"/>
      <c r="C6" s="517"/>
      <c r="D6" s="517"/>
      <c r="E6" s="517"/>
      <c r="F6" s="517"/>
      <c r="G6" s="517"/>
      <c r="H6" s="517"/>
      <c r="I6" s="517"/>
      <c r="J6" s="517"/>
      <c r="K6" s="517"/>
      <c r="L6" s="517"/>
      <c r="M6" s="517"/>
      <c r="N6" s="517"/>
      <c r="O6" s="517"/>
      <c r="P6" s="517"/>
      <c r="Q6" s="517"/>
      <c r="R6" s="517"/>
      <c r="S6" s="517"/>
      <c r="T6" s="517"/>
      <c r="U6" s="517"/>
      <c r="V6" s="517"/>
      <c r="W6" s="517"/>
      <c r="X6" s="517"/>
      <c r="Y6" s="517"/>
      <c r="Z6" s="517"/>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18" t="s">
        <v>5</v>
      </c>
      <c r="B14" s="518"/>
      <c r="C14" s="518"/>
      <c r="D14" s="518"/>
      <c r="E14" s="518"/>
      <c r="F14" s="518"/>
      <c r="G14" s="518"/>
      <c r="H14" s="518"/>
      <c r="I14" s="518"/>
      <c r="J14" s="518"/>
      <c r="K14" s="518"/>
      <c r="L14" s="518"/>
      <c r="M14" s="518"/>
      <c r="N14" s="518"/>
      <c r="O14" s="518"/>
      <c r="P14" s="518"/>
      <c r="Q14" s="518"/>
      <c r="R14" s="518"/>
      <c r="S14" s="518"/>
      <c r="T14" s="518"/>
      <c r="U14" s="518"/>
      <c r="V14" s="518"/>
      <c r="W14" s="518"/>
      <c r="X14" s="518"/>
      <c r="Y14" s="518"/>
      <c r="Z14" s="518"/>
      <c r="AA14" s="518"/>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2" t="s">
        <v>8</v>
      </c>
      <c r="C18" s="493"/>
      <c r="D18" s="493"/>
      <c r="E18" s="493"/>
      <c r="F18" s="494"/>
      <c r="G18" s="529" t="s">
        <v>2233</v>
      </c>
      <c r="H18" s="530"/>
      <c r="I18" s="530"/>
      <c r="J18" s="530"/>
      <c r="K18" s="530"/>
      <c r="L18" s="530"/>
      <c r="M18" s="530"/>
      <c r="N18" s="530"/>
      <c r="O18" s="530"/>
      <c r="P18" s="531"/>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495" t="s">
        <v>12</v>
      </c>
      <c r="D22" s="495"/>
      <c r="E22" s="495"/>
      <c r="F22" s="495"/>
      <c r="G22" s="495"/>
      <c r="H22" s="495"/>
      <c r="I22" s="495"/>
      <c r="J22" s="495"/>
      <c r="K22" s="495"/>
      <c r="L22" s="496"/>
      <c r="M22" s="532" t="s">
        <v>2234</v>
      </c>
      <c r="N22" s="533"/>
      <c r="O22" s="533"/>
      <c r="P22" s="533"/>
      <c r="Q22" s="533"/>
      <c r="R22" s="533"/>
      <c r="S22" s="533"/>
      <c r="T22" s="533"/>
      <c r="U22" s="533"/>
      <c r="V22" s="533"/>
      <c r="W22" s="534"/>
      <c r="X22" s="535"/>
      <c r="Y22" s="133"/>
      <c r="Z22" s="133"/>
      <c r="AA22" s="133"/>
    </row>
    <row r="23" spans="1:31" ht="20.100000000000001" customHeight="1" thickBot="1">
      <c r="A23" s="133"/>
      <c r="B23" s="138"/>
      <c r="C23" s="495" t="s">
        <v>13</v>
      </c>
      <c r="D23" s="495"/>
      <c r="E23" s="495"/>
      <c r="F23" s="495"/>
      <c r="G23" s="495"/>
      <c r="H23" s="495"/>
      <c r="I23" s="495"/>
      <c r="J23" s="495"/>
      <c r="K23" s="495"/>
      <c r="L23" s="496"/>
      <c r="M23" s="497" t="s">
        <v>2234</v>
      </c>
      <c r="N23" s="498"/>
      <c r="O23" s="498"/>
      <c r="P23" s="498"/>
      <c r="Q23" s="498"/>
      <c r="R23" s="498"/>
      <c r="S23" s="498"/>
      <c r="T23" s="498"/>
      <c r="U23" s="502"/>
      <c r="V23" s="502"/>
      <c r="W23" s="503"/>
      <c r="X23" s="504"/>
      <c r="Y23" s="133"/>
      <c r="Z23" s="133"/>
      <c r="AA23" s="133"/>
      <c r="AC23" s="129" t="s">
        <v>14</v>
      </c>
    </row>
    <row r="24" spans="1:31" ht="20.100000000000001" customHeight="1" thickBot="1">
      <c r="A24" s="133"/>
      <c r="B24" s="137" t="s">
        <v>15</v>
      </c>
      <c r="C24" s="495" t="s">
        <v>16</v>
      </c>
      <c r="D24" s="495"/>
      <c r="E24" s="495"/>
      <c r="F24" s="495"/>
      <c r="G24" s="495"/>
      <c r="H24" s="495"/>
      <c r="I24" s="495"/>
      <c r="J24" s="495"/>
      <c r="K24" s="495"/>
      <c r="L24" s="496"/>
      <c r="M24" s="536">
        <v>100</v>
      </c>
      <c r="N24" s="537"/>
      <c r="O24" s="538"/>
      <c r="P24" s="139" t="s">
        <v>17</v>
      </c>
      <c r="Q24" s="539" t="s">
        <v>2262</v>
      </c>
      <c r="R24" s="540"/>
      <c r="S24" s="540"/>
      <c r="T24" s="541"/>
      <c r="U24" s="140"/>
      <c r="V24" s="141"/>
      <c r="W24" s="141"/>
      <c r="X24" s="141"/>
      <c r="Y24" s="133"/>
      <c r="Z24" s="133"/>
      <c r="AA24" s="133"/>
      <c r="AC24" s="129" t="str">
        <f>CONCATENATE(M24,N24,O24,P24,Q24,R24,S24,T24)</f>
        <v>100－0001</v>
      </c>
    </row>
    <row r="25" spans="1:31" ht="20.100000000000001" customHeight="1">
      <c r="A25" s="133"/>
      <c r="B25" s="142"/>
      <c r="C25" s="495" t="s">
        <v>18</v>
      </c>
      <c r="D25" s="495"/>
      <c r="E25" s="495"/>
      <c r="F25" s="495"/>
      <c r="G25" s="495"/>
      <c r="H25" s="495"/>
      <c r="I25" s="495"/>
      <c r="J25" s="495"/>
      <c r="K25" s="495"/>
      <c r="L25" s="496"/>
      <c r="M25" s="497" t="s">
        <v>2235</v>
      </c>
      <c r="N25" s="498"/>
      <c r="O25" s="498"/>
      <c r="P25" s="498"/>
      <c r="Q25" s="498"/>
      <c r="R25" s="498"/>
      <c r="S25" s="498"/>
      <c r="T25" s="498"/>
      <c r="U25" s="499"/>
      <c r="V25" s="499"/>
      <c r="W25" s="500"/>
      <c r="X25" s="501"/>
      <c r="Y25" s="133"/>
      <c r="Z25" s="133"/>
      <c r="AA25" s="133"/>
    </row>
    <row r="26" spans="1:31" ht="20.100000000000001" customHeight="1">
      <c r="A26" s="133"/>
      <c r="B26" s="138"/>
      <c r="C26" s="495" t="s">
        <v>19</v>
      </c>
      <c r="D26" s="495"/>
      <c r="E26" s="495"/>
      <c r="F26" s="495"/>
      <c r="G26" s="495"/>
      <c r="H26" s="495"/>
      <c r="I26" s="495"/>
      <c r="J26" s="495"/>
      <c r="K26" s="495"/>
      <c r="L26" s="496"/>
      <c r="M26" s="520" t="s">
        <v>2236</v>
      </c>
      <c r="N26" s="521"/>
      <c r="O26" s="521"/>
      <c r="P26" s="521"/>
      <c r="Q26" s="521"/>
      <c r="R26" s="521"/>
      <c r="S26" s="521"/>
      <c r="T26" s="521"/>
      <c r="U26" s="521"/>
      <c r="V26" s="521"/>
      <c r="W26" s="521"/>
      <c r="X26" s="522"/>
      <c r="Y26" s="133"/>
      <c r="Z26" s="133"/>
      <c r="AA26" s="133"/>
    </row>
    <row r="27" spans="1:31" ht="20.100000000000001" customHeight="1">
      <c r="A27" s="133"/>
      <c r="B27" s="137" t="s">
        <v>20</v>
      </c>
      <c r="C27" s="495" t="s">
        <v>21</v>
      </c>
      <c r="D27" s="495"/>
      <c r="E27" s="495"/>
      <c r="F27" s="495"/>
      <c r="G27" s="495"/>
      <c r="H27" s="495"/>
      <c r="I27" s="495"/>
      <c r="J27" s="495"/>
      <c r="K27" s="495"/>
      <c r="L27" s="496"/>
      <c r="M27" s="520" t="s">
        <v>2237</v>
      </c>
      <c r="N27" s="521"/>
      <c r="O27" s="521"/>
      <c r="P27" s="521"/>
      <c r="Q27" s="521"/>
      <c r="R27" s="521"/>
      <c r="S27" s="521"/>
      <c r="T27" s="521"/>
      <c r="U27" s="521"/>
      <c r="V27" s="521"/>
      <c r="W27" s="521"/>
      <c r="X27" s="522"/>
      <c r="Y27" s="133"/>
      <c r="Z27" s="133"/>
      <c r="AA27" s="133"/>
    </row>
    <row r="28" spans="1:31" ht="20.100000000000001" customHeight="1">
      <c r="A28" s="133"/>
      <c r="B28" s="138"/>
      <c r="C28" s="495" t="s">
        <v>22</v>
      </c>
      <c r="D28" s="495"/>
      <c r="E28" s="495"/>
      <c r="F28" s="495"/>
      <c r="G28" s="495"/>
      <c r="H28" s="495"/>
      <c r="I28" s="495"/>
      <c r="J28" s="495"/>
      <c r="K28" s="495"/>
      <c r="L28" s="496"/>
      <c r="M28" s="520" t="s">
        <v>2238</v>
      </c>
      <c r="N28" s="521"/>
      <c r="O28" s="521"/>
      <c r="P28" s="521"/>
      <c r="Q28" s="521"/>
      <c r="R28" s="521"/>
      <c r="S28" s="521"/>
      <c r="T28" s="521"/>
      <c r="U28" s="521"/>
      <c r="V28" s="521"/>
      <c r="W28" s="521"/>
      <c r="X28" s="522"/>
      <c r="Y28" s="133"/>
      <c r="Z28" s="133"/>
      <c r="AA28" s="133"/>
    </row>
    <row r="29" spans="1:31" ht="20.100000000000001" customHeight="1">
      <c r="A29" s="133"/>
      <c r="B29" s="526" t="s">
        <v>23</v>
      </c>
      <c r="C29" s="495" t="s">
        <v>12</v>
      </c>
      <c r="D29" s="495"/>
      <c r="E29" s="495"/>
      <c r="F29" s="495"/>
      <c r="G29" s="495"/>
      <c r="H29" s="495"/>
      <c r="I29" s="495"/>
      <c r="J29" s="495"/>
      <c r="K29" s="495"/>
      <c r="L29" s="496"/>
      <c r="M29" s="520" t="s">
        <v>2240</v>
      </c>
      <c r="N29" s="521"/>
      <c r="O29" s="521"/>
      <c r="P29" s="521"/>
      <c r="Q29" s="521"/>
      <c r="R29" s="521"/>
      <c r="S29" s="521"/>
      <c r="T29" s="521"/>
      <c r="U29" s="521"/>
      <c r="V29" s="521"/>
      <c r="W29" s="521"/>
      <c r="X29" s="522"/>
      <c r="Y29" s="133"/>
      <c r="Z29" s="133"/>
      <c r="AA29" s="133"/>
    </row>
    <row r="30" spans="1:31" ht="20.100000000000001" customHeight="1">
      <c r="A30" s="133"/>
      <c r="B30" s="527"/>
      <c r="C30" s="528" t="s">
        <v>22</v>
      </c>
      <c r="D30" s="528"/>
      <c r="E30" s="528"/>
      <c r="F30" s="528"/>
      <c r="G30" s="528"/>
      <c r="H30" s="528"/>
      <c r="I30" s="528"/>
      <c r="J30" s="528"/>
      <c r="K30" s="528"/>
      <c r="L30" s="528"/>
      <c r="M30" s="520" t="s">
        <v>2239</v>
      </c>
      <c r="N30" s="521"/>
      <c r="O30" s="521"/>
      <c r="P30" s="521"/>
      <c r="Q30" s="521"/>
      <c r="R30" s="521"/>
      <c r="S30" s="521"/>
      <c r="T30" s="521"/>
      <c r="U30" s="521"/>
      <c r="V30" s="521"/>
      <c r="W30" s="521"/>
      <c r="X30" s="522"/>
      <c r="Y30" s="133"/>
      <c r="Z30" s="133"/>
      <c r="AA30" s="133"/>
    </row>
    <row r="31" spans="1:31" ht="20.100000000000001" customHeight="1">
      <c r="A31" s="133"/>
      <c r="B31" s="137" t="s">
        <v>24</v>
      </c>
      <c r="C31" s="495" t="s">
        <v>25</v>
      </c>
      <c r="D31" s="495"/>
      <c r="E31" s="495"/>
      <c r="F31" s="495"/>
      <c r="G31" s="495"/>
      <c r="H31" s="495"/>
      <c r="I31" s="495"/>
      <c r="J31" s="495"/>
      <c r="K31" s="495"/>
      <c r="L31" s="496"/>
      <c r="M31" s="520" t="s">
        <v>2241</v>
      </c>
      <c r="N31" s="521"/>
      <c r="O31" s="521"/>
      <c r="P31" s="521"/>
      <c r="Q31" s="521"/>
      <c r="R31" s="521"/>
      <c r="S31" s="521"/>
      <c r="T31" s="521"/>
      <c r="U31" s="521"/>
      <c r="V31" s="521"/>
      <c r="W31" s="521"/>
      <c r="X31" s="522"/>
      <c r="Y31" s="133"/>
      <c r="Z31" s="133"/>
      <c r="AA31" s="133"/>
    </row>
    <row r="32" spans="1:31" ht="20.100000000000001" customHeight="1" thickBot="1">
      <c r="A32" s="133"/>
      <c r="B32" s="143"/>
      <c r="C32" s="495" t="s">
        <v>26</v>
      </c>
      <c r="D32" s="495"/>
      <c r="E32" s="495"/>
      <c r="F32" s="495"/>
      <c r="G32" s="495"/>
      <c r="H32" s="495"/>
      <c r="I32" s="495"/>
      <c r="J32" s="495"/>
      <c r="K32" s="495"/>
      <c r="L32" s="496"/>
      <c r="M32" s="523" t="s">
        <v>2242</v>
      </c>
      <c r="N32" s="524"/>
      <c r="O32" s="524"/>
      <c r="P32" s="524"/>
      <c r="Q32" s="524"/>
      <c r="R32" s="524"/>
      <c r="S32" s="524"/>
      <c r="T32" s="524"/>
      <c r="U32" s="524"/>
      <c r="V32" s="524"/>
      <c r="W32" s="524"/>
      <c r="X32" s="525"/>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399999999999999" customHeight="1" thickBot="1">
      <c r="A36" s="506" t="s">
        <v>29</v>
      </c>
      <c r="B36" s="507"/>
      <c r="C36" s="507"/>
      <c r="D36" s="507"/>
      <c r="E36" s="507"/>
      <c r="F36" s="507"/>
      <c r="G36" s="507"/>
      <c r="H36" s="507"/>
      <c r="I36" s="507"/>
      <c r="J36" s="507"/>
      <c r="K36" s="507"/>
      <c r="L36" s="507"/>
      <c r="M36" s="507"/>
      <c r="N36" s="507"/>
      <c r="O36" s="507"/>
      <c r="P36" s="507"/>
      <c r="Q36" s="507"/>
      <c r="R36" s="507"/>
      <c r="S36" s="507"/>
      <c r="T36" s="507"/>
      <c r="U36" s="507"/>
      <c r="V36" s="507"/>
      <c r="W36" s="507"/>
      <c r="X36" s="507"/>
      <c r="Y36" s="508"/>
      <c r="Z36" s="145" t="str">
        <f>IF(M23="","",IF(AND(K38="✓",K39="✓",K40="✓",K41="✓"),"○","×"))</f>
        <v>○</v>
      </c>
    </row>
    <row r="37" spans="1:33" ht="18.600000000000001"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05">
        <f>COUNTIF($Y$45:$Y$144,"*介護予防*")</f>
        <v>2</v>
      </c>
      <c r="I38" s="505"/>
      <c r="J38" s="153" t="s">
        <v>32</v>
      </c>
      <c r="K38" s="509" t="s">
        <v>2258</v>
      </c>
      <c r="L38" s="510"/>
      <c r="M38" s="146"/>
      <c r="N38" s="146"/>
      <c r="O38" s="146"/>
      <c r="P38" s="146"/>
      <c r="Q38" s="146"/>
      <c r="R38" s="146"/>
      <c r="S38" s="146"/>
      <c r="T38" s="146"/>
      <c r="U38" s="146"/>
      <c r="V38"/>
      <c r="W38"/>
      <c r="X38"/>
      <c r="Y38"/>
    </row>
    <row r="39" spans="1:33" ht="15" thickBot="1">
      <c r="A39" s="151" t="s">
        <v>33</v>
      </c>
      <c r="B39" s="152"/>
      <c r="C39" s="152"/>
      <c r="D39" s="152"/>
      <c r="E39" s="152"/>
      <c r="F39" s="152"/>
      <c r="G39" s="152"/>
      <c r="H39" s="505">
        <f>COUNTIF($Y$45:$Y$144,"*短期利用型*")</f>
        <v>1</v>
      </c>
      <c r="I39" s="505"/>
      <c r="J39" s="153" t="s">
        <v>32</v>
      </c>
      <c r="K39" s="509" t="s">
        <v>2258</v>
      </c>
      <c r="L39" s="510"/>
      <c r="M39" s="146"/>
      <c r="N39" s="146"/>
      <c r="O39" s="146"/>
      <c r="P39" s="146"/>
      <c r="Q39" s="146"/>
      <c r="R39" s="146"/>
      <c r="S39" s="146"/>
      <c r="T39" s="146"/>
      <c r="U39" s="146"/>
      <c r="V39"/>
      <c r="W39"/>
      <c r="X39"/>
      <c r="Y39"/>
    </row>
    <row r="40" spans="1:33" ht="15" thickBot="1">
      <c r="A40" s="151" t="s">
        <v>34</v>
      </c>
      <c r="B40" s="152"/>
      <c r="C40" s="152"/>
      <c r="D40" s="152"/>
      <c r="E40" s="152"/>
      <c r="F40" s="152"/>
      <c r="G40" s="152"/>
      <c r="H40" s="505">
        <f>COUNTIF($Y$45:$Y$144,"*独自*")+COUNTIF($Y$45:$Y$144,"介護予防ケアマネジメント")</f>
        <v>1</v>
      </c>
      <c r="I40" s="505"/>
      <c r="J40" s="153" t="s">
        <v>32</v>
      </c>
      <c r="K40" s="509" t="s">
        <v>2258</v>
      </c>
      <c r="L40" s="510"/>
      <c r="M40" s="146"/>
      <c r="N40" s="146"/>
      <c r="O40" s="146"/>
      <c r="P40" s="146"/>
      <c r="Q40" s="146"/>
      <c r="R40" s="146"/>
      <c r="S40" s="146"/>
      <c r="T40" s="146"/>
      <c r="U40" s="146"/>
      <c r="V40"/>
      <c r="W40"/>
      <c r="X40"/>
      <c r="Y40"/>
    </row>
    <row r="41" spans="1:33" ht="15" thickBot="1">
      <c r="A41" s="151" t="s">
        <v>35</v>
      </c>
      <c r="B41" s="152"/>
      <c r="C41" s="152"/>
      <c r="D41" s="152"/>
      <c r="E41" s="152"/>
      <c r="F41" s="152"/>
      <c r="G41" s="152"/>
      <c r="H41" s="505">
        <f>COUNTIF(AC45:AC144,"その他")</f>
        <v>3</v>
      </c>
      <c r="I41" s="505"/>
      <c r="J41" s="153" t="s">
        <v>32</v>
      </c>
      <c r="K41" s="511" t="s">
        <v>2258</v>
      </c>
      <c r="L41" s="512"/>
      <c r="M41" s="146"/>
      <c r="N41" s="146"/>
      <c r="O41" s="146"/>
      <c r="P41" s="146"/>
      <c r="Q41" s="146"/>
      <c r="R41" s="146"/>
      <c r="S41" s="146"/>
      <c r="T41" s="146"/>
      <c r="U41" s="146"/>
      <c r="V41"/>
      <c r="W41"/>
      <c r="X41"/>
      <c r="Y41"/>
    </row>
    <row r="42" spans="1:33" ht="13.2">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13" t="s">
        <v>36</v>
      </c>
      <c r="C43" s="513" t="s">
        <v>37</v>
      </c>
      <c r="D43" s="513"/>
      <c r="E43" s="513"/>
      <c r="F43" s="513"/>
      <c r="G43" s="513"/>
      <c r="H43" s="513"/>
      <c r="I43" s="513"/>
      <c r="J43" s="513"/>
      <c r="K43" s="513"/>
      <c r="L43" s="513"/>
      <c r="M43" s="513" t="s">
        <v>38</v>
      </c>
      <c r="N43" s="513"/>
      <c r="O43" s="513"/>
      <c r="P43" s="513"/>
      <c r="Q43" s="513"/>
      <c r="R43" s="492" t="s">
        <v>39</v>
      </c>
      <c r="S43" s="493"/>
      <c r="T43" s="493"/>
      <c r="U43" s="493"/>
      <c r="V43" s="493"/>
      <c r="W43" s="494"/>
      <c r="X43" s="513" t="s">
        <v>40</v>
      </c>
      <c r="Y43" s="515" t="s">
        <v>41</v>
      </c>
      <c r="Z43" s="491" t="s">
        <v>42</v>
      </c>
      <c r="AA43" s="155"/>
    </row>
    <row r="44" spans="1:33" ht="28.5" customHeight="1" thickBot="1">
      <c r="A44" s="133"/>
      <c r="B44" s="513"/>
      <c r="C44" s="514"/>
      <c r="D44" s="514"/>
      <c r="E44" s="514"/>
      <c r="F44" s="514"/>
      <c r="G44" s="514"/>
      <c r="H44" s="514"/>
      <c r="I44" s="514"/>
      <c r="J44" s="514"/>
      <c r="K44" s="514"/>
      <c r="L44" s="514"/>
      <c r="M44" s="514"/>
      <c r="N44" s="514"/>
      <c r="O44" s="514"/>
      <c r="P44" s="514"/>
      <c r="Q44" s="514"/>
      <c r="R44" s="549" t="s">
        <v>43</v>
      </c>
      <c r="S44" s="514"/>
      <c r="T44" s="514"/>
      <c r="U44" s="514"/>
      <c r="V44" s="514"/>
      <c r="W44" s="156" t="s">
        <v>44</v>
      </c>
      <c r="X44" s="514"/>
      <c r="Y44" s="516"/>
      <c r="Z44" s="491"/>
      <c r="AA44" s="144"/>
    </row>
    <row r="45" spans="1:33" ht="33.9" customHeight="1">
      <c r="A45" s="133"/>
      <c r="B45" s="157">
        <v>1</v>
      </c>
      <c r="C45" s="553" t="s">
        <v>2243</v>
      </c>
      <c r="D45" s="554"/>
      <c r="E45" s="554"/>
      <c r="F45" s="554"/>
      <c r="G45" s="554"/>
      <c r="H45" s="554"/>
      <c r="I45" s="554"/>
      <c r="J45" s="554"/>
      <c r="K45" s="554"/>
      <c r="L45" s="555"/>
      <c r="M45" s="550" t="s">
        <v>2244</v>
      </c>
      <c r="N45" s="551"/>
      <c r="O45" s="551"/>
      <c r="P45" s="551"/>
      <c r="Q45" s="552"/>
      <c r="R45" s="548" t="s">
        <v>45</v>
      </c>
      <c r="S45" s="548"/>
      <c r="T45" s="548"/>
      <c r="U45" s="548"/>
      <c r="V45" s="548"/>
      <c r="W45" s="432" t="s">
        <v>1078</v>
      </c>
      <c r="X45" s="433" t="s">
        <v>2245</v>
      </c>
      <c r="Y45" s="434" t="s">
        <v>274</v>
      </c>
      <c r="Z45" s="158" t="str">
        <f>IFERROR(VLOOKUP(Y45,【参考】数式用!$A$3:$B$58, 2, FALSE), "")</f>
        <v>11</v>
      </c>
      <c r="AA45" s="159"/>
      <c r="AC45" s="129" t="str">
        <f>VLOOKUP(Y45,【参考】数式用!$A$3:$O$58,15,FALSE)</f>
        <v>その他</v>
      </c>
    </row>
    <row r="46" spans="1:33" ht="33.9" customHeight="1">
      <c r="A46" s="133"/>
      <c r="B46" s="160">
        <f>B45+1</f>
        <v>2</v>
      </c>
      <c r="C46" s="542" t="s">
        <v>2246</v>
      </c>
      <c r="D46" s="543"/>
      <c r="E46" s="543"/>
      <c r="F46" s="543"/>
      <c r="G46" s="543"/>
      <c r="H46" s="543"/>
      <c r="I46" s="543"/>
      <c r="J46" s="543"/>
      <c r="K46" s="543"/>
      <c r="L46" s="544"/>
      <c r="M46" s="545" t="s">
        <v>2244</v>
      </c>
      <c r="N46" s="546"/>
      <c r="O46" s="546"/>
      <c r="P46" s="546"/>
      <c r="Q46" s="547"/>
      <c r="R46" s="548" t="s">
        <v>45</v>
      </c>
      <c r="S46" s="548"/>
      <c r="T46" s="548"/>
      <c r="U46" s="548"/>
      <c r="V46" s="548"/>
      <c r="W46" s="432" t="s">
        <v>1079</v>
      </c>
      <c r="X46" s="433" t="s">
        <v>2247</v>
      </c>
      <c r="Y46" s="435" t="s">
        <v>305</v>
      </c>
      <c r="Z46" s="158" t="str">
        <f>IFERROR(VLOOKUP(Y46,【参考】数式用!$A$3:$B$58, 2, FALSE), "")</f>
        <v>78</v>
      </c>
      <c r="AA46" s="159"/>
      <c r="AC46" s="129" t="str">
        <f>VLOOKUP(Y46,【参考】数式用!$A$3:$O$58,15,FALSE)</f>
        <v>その他</v>
      </c>
    </row>
    <row r="47" spans="1:33" ht="33.9" customHeight="1">
      <c r="A47" s="133"/>
      <c r="B47" s="160">
        <f t="shared" ref="B47:B110" si="0">B46+1</f>
        <v>3</v>
      </c>
      <c r="C47" s="542" t="s">
        <v>2248</v>
      </c>
      <c r="D47" s="543"/>
      <c r="E47" s="543"/>
      <c r="F47" s="543"/>
      <c r="G47" s="543"/>
      <c r="H47" s="543"/>
      <c r="I47" s="543"/>
      <c r="J47" s="543"/>
      <c r="K47" s="543"/>
      <c r="L47" s="544"/>
      <c r="M47" s="545" t="s">
        <v>2244</v>
      </c>
      <c r="N47" s="546"/>
      <c r="O47" s="546"/>
      <c r="P47" s="546"/>
      <c r="Q47" s="547"/>
      <c r="R47" s="548" t="s">
        <v>45</v>
      </c>
      <c r="S47" s="548"/>
      <c r="T47" s="548"/>
      <c r="U47" s="548"/>
      <c r="V47" s="548"/>
      <c r="W47" s="432" t="s">
        <v>1083</v>
      </c>
      <c r="X47" s="433" t="s">
        <v>2249</v>
      </c>
      <c r="Y47" s="435" t="s">
        <v>2250</v>
      </c>
      <c r="Z47" s="158" t="str">
        <f>IFERROR(VLOOKUP(Y47,【参考】数式用!$A$3:$B$58, 2, FALSE), "")</f>
        <v>69</v>
      </c>
      <c r="AA47" s="159"/>
      <c r="AC47" s="129" t="str">
        <f>VLOOKUP(Y47,【参考】数式用!$A$3:$O$58,15,FALSE)</f>
        <v>介護予防・短期利用型</v>
      </c>
    </row>
    <row r="48" spans="1:33" ht="33.9" customHeight="1">
      <c r="A48" s="133"/>
      <c r="B48" s="160">
        <f t="shared" si="0"/>
        <v>4</v>
      </c>
      <c r="C48" s="542" t="s">
        <v>2251</v>
      </c>
      <c r="D48" s="543"/>
      <c r="E48" s="543"/>
      <c r="F48" s="543"/>
      <c r="G48" s="543"/>
      <c r="H48" s="543"/>
      <c r="I48" s="543"/>
      <c r="J48" s="543"/>
      <c r="K48" s="543"/>
      <c r="L48" s="544"/>
      <c r="M48" s="545" t="s">
        <v>2244</v>
      </c>
      <c r="N48" s="546"/>
      <c r="O48" s="546"/>
      <c r="P48" s="546"/>
      <c r="Q48" s="547"/>
      <c r="R48" s="548" t="s">
        <v>45</v>
      </c>
      <c r="S48" s="548"/>
      <c r="T48" s="548"/>
      <c r="U48" s="548"/>
      <c r="V48" s="548"/>
      <c r="W48" s="432" t="s">
        <v>1079</v>
      </c>
      <c r="X48" s="433" t="s">
        <v>2252</v>
      </c>
      <c r="Y48" s="435" t="s">
        <v>372</v>
      </c>
      <c r="Z48" s="158" t="str">
        <f>IFERROR(VLOOKUP(Y48,【参考】数式用!$A$3:$B$58, 2, FALSE), "")</f>
        <v>A2</v>
      </c>
      <c r="AA48" s="159"/>
      <c r="AC48" s="129" t="str">
        <f>VLOOKUP(Y48,【参考】数式用!$A$3:$O$58,15,FALSE)</f>
        <v>総合事業</v>
      </c>
    </row>
    <row r="49" spans="1:29" ht="33.9" customHeight="1">
      <c r="A49" s="133"/>
      <c r="B49" s="160">
        <f t="shared" si="0"/>
        <v>5</v>
      </c>
      <c r="C49" s="542" t="s">
        <v>2253</v>
      </c>
      <c r="D49" s="543"/>
      <c r="E49" s="543"/>
      <c r="F49" s="543"/>
      <c r="G49" s="543"/>
      <c r="H49" s="543"/>
      <c r="I49" s="543"/>
      <c r="J49" s="543"/>
      <c r="K49" s="543"/>
      <c r="L49" s="544"/>
      <c r="M49" s="545" t="s">
        <v>2244</v>
      </c>
      <c r="N49" s="546"/>
      <c r="O49" s="546"/>
      <c r="P49" s="546"/>
      <c r="Q49" s="547"/>
      <c r="R49" s="548" t="s">
        <v>45</v>
      </c>
      <c r="S49" s="548"/>
      <c r="T49" s="548"/>
      <c r="U49" s="548"/>
      <c r="V49" s="548"/>
      <c r="W49" s="432" t="s">
        <v>1087</v>
      </c>
      <c r="X49" s="433" t="s">
        <v>2254</v>
      </c>
      <c r="Y49" s="435" t="s">
        <v>46</v>
      </c>
      <c r="Z49" s="158">
        <f>IFERROR(VLOOKUP(Y49,【参考】数式用!$A$3:$B$58, 2, FALSE), "")</f>
        <v>13</v>
      </c>
      <c r="AA49" s="159"/>
      <c r="AC49" s="129" t="str">
        <f>VLOOKUP(Y49,【参考】数式用!$A$3:$O$58,15,FALSE)</f>
        <v>その他</v>
      </c>
    </row>
    <row r="50" spans="1:29" ht="33.9" customHeight="1">
      <c r="A50" s="133"/>
      <c r="B50" s="160">
        <f t="shared" si="0"/>
        <v>6</v>
      </c>
      <c r="C50" s="542" t="s">
        <v>2255</v>
      </c>
      <c r="D50" s="543"/>
      <c r="E50" s="543"/>
      <c r="F50" s="543"/>
      <c r="G50" s="543"/>
      <c r="H50" s="543"/>
      <c r="I50" s="543"/>
      <c r="J50" s="543"/>
      <c r="K50" s="543"/>
      <c r="L50" s="544"/>
      <c r="M50" s="545" t="s">
        <v>2244</v>
      </c>
      <c r="N50" s="546"/>
      <c r="O50" s="546"/>
      <c r="P50" s="546"/>
      <c r="Q50" s="547"/>
      <c r="R50" s="548" t="s">
        <v>45</v>
      </c>
      <c r="S50" s="548"/>
      <c r="T50" s="548"/>
      <c r="U50" s="548"/>
      <c r="V50" s="548"/>
      <c r="W50" s="432" t="s">
        <v>1079</v>
      </c>
      <c r="X50" s="433" t="s">
        <v>2256</v>
      </c>
      <c r="Y50" s="435" t="s">
        <v>2257</v>
      </c>
      <c r="Z50" s="158">
        <f>IFERROR(VLOOKUP(Y50,【参考】数式用!$A$3:$B$58, 2, FALSE), "")</f>
        <v>46</v>
      </c>
      <c r="AA50" s="159"/>
      <c r="AC50" s="129" t="str">
        <f>VLOOKUP(Y50,【参考】数式用!$A$3:$O$58,15,FALSE)</f>
        <v>介護予防</v>
      </c>
    </row>
    <row r="51" spans="1:29" ht="33.9" customHeight="1">
      <c r="A51" s="133"/>
      <c r="B51" s="160">
        <f t="shared" si="0"/>
        <v>7</v>
      </c>
      <c r="C51" s="542"/>
      <c r="D51" s="543"/>
      <c r="E51" s="543"/>
      <c r="F51" s="543"/>
      <c r="G51" s="543"/>
      <c r="H51" s="543"/>
      <c r="I51" s="543"/>
      <c r="J51" s="543"/>
      <c r="K51" s="543"/>
      <c r="L51" s="544"/>
      <c r="M51" s="545"/>
      <c r="N51" s="546"/>
      <c r="O51" s="546"/>
      <c r="P51" s="546"/>
      <c r="Q51" s="547"/>
      <c r="R51" s="548"/>
      <c r="S51" s="548"/>
      <c r="T51" s="548"/>
      <c r="U51" s="548"/>
      <c r="V51" s="548"/>
      <c r="W51" s="432"/>
      <c r="X51" s="433"/>
      <c r="Y51" s="435"/>
      <c r="Z51" s="158" t="str">
        <f>IFERROR(VLOOKUP(Y51,【参考】数式用!$A$3:$B$58, 2, FALSE), "")</f>
        <v/>
      </c>
      <c r="AA51" s="159"/>
      <c r="AC51" s="129" t="e">
        <f>VLOOKUP(Y51,【参考】数式用!$A$3:$O$58,15,FALSE)</f>
        <v>#N/A</v>
      </c>
    </row>
    <row r="52" spans="1:29" ht="33.9" customHeight="1">
      <c r="A52" s="133"/>
      <c r="B52" s="160">
        <f t="shared" si="0"/>
        <v>8</v>
      </c>
      <c r="C52" s="542"/>
      <c r="D52" s="543"/>
      <c r="E52" s="543"/>
      <c r="F52" s="543"/>
      <c r="G52" s="543"/>
      <c r="H52" s="543"/>
      <c r="I52" s="543"/>
      <c r="J52" s="543"/>
      <c r="K52" s="543"/>
      <c r="L52" s="544"/>
      <c r="M52" s="545"/>
      <c r="N52" s="546"/>
      <c r="O52" s="546"/>
      <c r="P52" s="546"/>
      <c r="Q52" s="547"/>
      <c r="R52" s="548"/>
      <c r="S52" s="548"/>
      <c r="T52" s="548"/>
      <c r="U52" s="548"/>
      <c r="V52" s="548"/>
      <c r="W52" s="432"/>
      <c r="X52" s="433"/>
      <c r="Y52" s="435"/>
      <c r="Z52" s="158" t="str">
        <f>IFERROR(VLOOKUP(Y52,【参考】数式用!$A$3:$B$58, 2, FALSE), "")</f>
        <v/>
      </c>
      <c r="AA52" s="159"/>
      <c r="AC52" s="129" t="e">
        <f>VLOOKUP(Y52,【参考】数式用!$A$3:$O$58,15,FALSE)</f>
        <v>#N/A</v>
      </c>
    </row>
    <row r="53" spans="1:29" ht="33.9" customHeight="1">
      <c r="A53" s="133"/>
      <c r="B53" s="160">
        <f t="shared" si="0"/>
        <v>9</v>
      </c>
      <c r="C53" s="542"/>
      <c r="D53" s="543"/>
      <c r="E53" s="543"/>
      <c r="F53" s="543"/>
      <c r="G53" s="543"/>
      <c r="H53" s="543"/>
      <c r="I53" s="543"/>
      <c r="J53" s="543"/>
      <c r="K53" s="543"/>
      <c r="L53" s="544"/>
      <c r="M53" s="545"/>
      <c r="N53" s="546"/>
      <c r="O53" s="546"/>
      <c r="P53" s="546"/>
      <c r="Q53" s="547"/>
      <c r="R53" s="548"/>
      <c r="S53" s="548"/>
      <c r="T53" s="548"/>
      <c r="U53" s="548"/>
      <c r="V53" s="548"/>
      <c r="W53" s="432"/>
      <c r="X53" s="433"/>
      <c r="Y53" s="435"/>
      <c r="Z53" s="158" t="str">
        <f>IFERROR(VLOOKUP(Y53,【参考】数式用!$A$3:$B$58, 2, FALSE), "")</f>
        <v/>
      </c>
      <c r="AA53" s="159"/>
      <c r="AC53" s="129" t="e">
        <f>VLOOKUP(Y53,【参考】数式用!$A$3:$O$58,15,FALSE)</f>
        <v>#N/A</v>
      </c>
    </row>
    <row r="54" spans="1:29" ht="33.9" customHeight="1">
      <c r="A54" s="133"/>
      <c r="B54" s="160">
        <f t="shared" si="0"/>
        <v>10</v>
      </c>
      <c r="C54" s="542"/>
      <c r="D54" s="543"/>
      <c r="E54" s="543"/>
      <c r="F54" s="543"/>
      <c r="G54" s="543"/>
      <c r="H54" s="543"/>
      <c r="I54" s="543"/>
      <c r="J54" s="543"/>
      <c r="K54" s="543"/>
      <c r="L54" s="544"/>
      <c r="M54" s="545"/>
      <c r="N54" s="546"/>
      <c r="O54" s="546"/>
      <c r="P54" s="546"/>
      <c r="Q54" s="547"/>
      <c r="R54" s="548"/>
      <c r="S54" s="548"/>
      <c r="T54" s="548"/>
      <c r="U54" s="548"/>
      <c r="V54" s="548"/>
      <c r="W54" s="432"/>
      <c r="X54" s="433"/>
      <c r="Y54" s="435"/>
      <c r="Z54" s="158" t="str">
        <f>IFERROR(VLOOKUP(Y54,【参考】数式用!$A$3:$B$58, 2, FALSE), "")</f>
        <v/>
      </c>
      <c r="AA54" s="159"/>
      <c r="AC54" s="129" t="e">
        <f>VLOOKUP(Y54,【参考】数式用!$A$3:$O$58,15,FALSE)</f>
        <v>#N/A</v>
      </c>
    </row>
    <row r="55" spans="1:29" ht="33.9" customHeight="1">
      <c r="A55" s="133"/>
      <c r="B55" s="160">
        <f t="shared" si="0"/>
        <v>11</v>
      </c>
      <c r="C55" s="542"/>
      <c r="D55" s="543"/>
      <c r="E55" s="543"/>
      <c r="F55" s="543"/>
      <c r="G55" s="543"/>
      <c r="H55" s="543"/>
      <c r="I55" s="543"/>
      <c r="J55" s="543"/>
      <c r="K55" s="543"/>
      <c r="L55" s="544"/>
      <c r="M55" s="545"/>
      <c r="N55" s="546"/>
      <c r="O55" s="546"/>
      <c r="P55" s="546"/>
      <c r="Q55" s="547"/>
      <c r="R55" s="548"/>
      <c r="S55" s="548"/>
      <c r="T55" s="548"/>
      <c r="U55" s="548"/>
      <c r="V55" s="548"/>
      <c r="W55" s="432"/>
      <c r="X55" s="433"/>
      <c r="Y55" s="435"/>
      <c r="Z55" s="158" t="str">
        <f>IFERROR(VLOOKUP(Y55,【参考】数式用!$A$3:$B$58, 2, FALSE), "")</f>
        <v/>
      </c>
      <c r="AA55" s="159"/>
      <c r="AC55" s="129" t="e">
        <f>VLOOKUP(Y55,【参考】数式用!$A$3:$O$58,15,FALSE)</f>
        <v>#N/A</v>
      </c>
    </row>
    <row r="56" spans="1:29" ht="33.9" customHeight="1">
      <c r="A56" s="133"/>
      <c r="B56" s="160">
        <f t="shared" si="0"/>
        <v>12</v>
      </c>
      <c r="C56" s="542"/>
      <c r="D56" s="543"/>
      <c r="E56" s="543"/>
      <c r="F56" s="543"/>
      <c r="G56" s="543"/>
      <c r="H56" s="543"/>
      <c r="I56" s="543"/>
      <c r="J56" s="543"/>
      <c r="K56" s="543"/>
      <c r="L56" s="544"/>
      <c r="M56" s="545"/>
      <c r="N56" s="546"/>
      <c r="O56" s="546"/>
      <c r="P56" s="546"/>
      <c r="Q56" s="547"/>
      <c r="R56" s="548"/>
      <c r="S56" s="548"/>
      <c r="T56" s="548"/>
      <c r="U56" s="548"/>
      <c r="V56" s="548"/>
      <c r="W56" s="432"/>
      <c r="X56" s="433"/>
      <c r="Y56" s="435"/>
      <c r="Z56" s="158" t="str">
        <f>IFERROR(VLOOKUP(Y56,【参考】数式用!$A$3:$B$58, 2, FALSE), "")</f>
        <v/>
      </c>
      <c r="AA56" s="159"/>
      <c r="AC56" s="129" t="e">
        <f>VLOOKUP(Y56,【参考】数式用!$A$3:$O$58,15,FALSE)</f>
        <v>#N/A</v>
      </c>
    </row>
    <row r="57" spans="1:29" ht="33.9" customHeight="1">
      <c r="A57" s="133"/>
      <c r="B57" s="160">
        <f t="shared" si="0"/>
        <v>13</v>
      </c>
      <c r="C57" s="542"/>
      <c r="D57" s="543"/>
      <c r="E57" s="543"/>
      <c r="F57" s="543"/>
      <c r="G57" s="543"/>
      <c r="H57" s="543"/>
      <c r="I57" s="543"/>
      <c r="J57" s="543"/>
      <c r="K57" s="543"/>
      <c r="L57" s="544"/>
      <c r="M57" s="545"/>
      <c r="N57" s="546"/>
      <c r="O57" s="546"/>
      <c r="P57" s="546"/>
      <c r="Q57" s="547"/>
      <c r="R57" s="548"/>
      <c r="S57" s="548"/>
      <c r="T57" s="548"/>
      <c r="U57" s="548"/>
      <c r="V57" s="548"/>
      <c r="W57" s="432"/>
      <c r="X57" s="433"/>
      <c r="Y57" s="435"/>
      <c r="Z57" s="158" t="str">
        <f>IFERROR(VLOOKUP(Y57,【参考】数式用!$A$3:$B$58, 2, FALSE), "")</f>
        <v/>
      </c>
      <c r="AA57" s="159"/>
      <c r="AC57" s="129" t="e">
        <f>VLOOKUP(Y57,【参考】数式用!$A$3:$O$58,15,FALSE)</f>
        <v>#N/A</v>
      </c>
    </row>
    <row r="58" spans="1:29" ht="33.9" customHeight="1">
      <c r="A58" s="133"/>
      <c r="B58" s="160">
        <f t="shared" si="0"/>
        <v>14</v>
      </c>
      <c r="C58" s="542"/>
      <c r="D58" s="543"/>
      <c r="E58" s="543"/>
      <c r="F58" s="543"/>
      <c r="G58" s="543"/>
      <c r="H58" s="543"/>
      <c r="I58" s="543"/>
      <c r="J58" s="543"/>
      <c r="K58" s="543"/>
      <c r="L58" s="544"/>
      <c r="M58" s="545"/>
      <c r="N58" s="546"/>
      <c r="O58" s="546"/>
      <c r="P58" s="546"/>
      <c r="Q58" s="547"/>
      <c r="R58" s="548"/>
      <c r="S58" s="548"/>
      <c r="T58" s="548"/>
      <c r="U58" s="548"/>
      <c r="V58" s="548"/>
      <c r="W58" s="432"/>
      <c r="X58" s="433"/>
      <c r="Y58" s="435"/>
      <c r="Z58" s="158" t="str">
        <f>IFERROR(VLOOKUP(Y58,【参考】数式用!$A$3:$B$58, 2, FALSE), "")</f>
        <v/>
      </c>
      <c r="AA58" s="159"/>
      <c r="AC58" s="129" t="e">
        <f>VLOOKUP(Y58,【参考】数式用!$A$3:$O$58,15,FALSE)</f>
        <v>#N/A</v>
      </c>
    </row>
    <row r="59" spans="1:29" ht="33.9" customHeight="1">
      <c r="A59" s="133"/>
      <c r="B59" s="160">
        <f t="shared" si="0"/>
        <v>15</v>
      </c>
      <c r="C59" s="542"/>
      <c r="D59" s="543"/>
      <c r="E59" s="543"/>
      <c r="F59" s="543"/>
      <c r="G59" s="543"/>
      <c r="H59" s="543"/>
      <c r="I59" s="543"/>
      <c r="J59" s="543"/>
      <c r="K59" s="543"/>
      <c r="L59" s="544"/>
      <c r="M59" s="545"/>
      <c r="N59" s="546"/>
      <c r="O59" s="546"/>
      <c r="P59" s="546"/>
      <c r="Q59" s="547"/>
      <c r="R59" s="548"/>
      <c r="S59" s="548"/>
      <c r="T59" s="548"/>
      <c r="U59" s="548"/>
      <c r="V59" s="548"/>
      <c r="W59" s="432"/>
      <c r="X59" s="433"/>
      <c r="Y59" s="435"/>
      <c r="Z59" s="158" t="str">
        <f>IFERROR(VLOOKUP(Y59,【参考】数式用!$A$3:$B$58, 2, FALSE), "")</f>
        <v/>
      </c>
      <c r="AA59" s="159"/>
      <c r="AC59" s="129" t="e">
        <f>VLOOKUP(Y59,【参考】数式用!$A$3:$O$58,15,FALSE)</f>
        <v>#N/A</v>
      </c>
    </row>
    <row r="60" spans="1:29" ht="33.9" customHeight="1">
      <c r="A60" s="133"/>
      <c r="B60" s="160">
        <f t="shared" si="0"/>
        <v>16</v>
      </c>
      <c r="C60" s="542"/>
      <c r="D60" s="543"/>
      <c r="E60" s="543"/>
      <c r="F60" s="543"/>
      <c r="G60" s="543"/>
      <c r="H60" s="543"/>
      <c r="I60" s="543"/>
      <c r="J60" s="543"/>
      <c r="K60" s="543"/>
      <c r="L60" s="544"/>
      <c r="M60" s="545"/>
      <c r="N60" s="546"/>
      <c r="O60" s="546"/>
      <c r="P60" s="546"/>
      <c r="Q60" s="547"/>
      <c r="R60" s="548"/>
      <c r="S60" s="548"/>
      <c r="T60" s="548"/>
      <c r="U60" s="548"/>
      <c r="V60" s="548"/>
      <c r="W60" s="432"/>
      <c r="X60" s="433"/>
      <c r="Y60" s="435"/>
      <c r="Z60" s="158" t="str">
        <f>IFERROR(VLOOKUP(Y60,【参考】数式用!$A$3:$B$58, 2, FALSE), "")</f>
        <v/>
      </c>
      <c r="AA60" s="159"/>
      <c r="AC60" s="129" t="e">
        <f>VLOOKUP(Y60,【参考】数式用!$A$3:$O$58,15,FALSE)</f>
        <v>#N/A</v>
      </c>
    </row>
    <row r="61" spans="1:29" ht="33.9" customHeight="1">
      <c r="A61" s="133"/>
      <c r="B61" s="160">
        <f t="shared" si="0"/>
        <v>17</v>
      </c>
      <c r="C61" s="542"/>
      <c r="D61" s="543"/>
      <c r="E61" s="543"/>
      <c r="F61" s="543"/>
      <c r="G61" s="543"/>
      <c r="H61" s="543"/>
      <c r="I61" s="543"/>
      <c r="J61" s="543"/>
      <c r="K61" s="543"/>
      <c r="L61" s="544"/>
      <c r="M61" s="545"/>
      <c r="N61" s="546"/>
      <c r="O61" s="546"/>
      <c r="P61" s="546"/>
      <c r="Q61" s="547"/>
      <c r="R61" s="548"/>
      <c r="S61" s="548"/>
      <c r="T61" s="548"/>
      <c r="U61" s="548"/>
      <c r="V61" s="548"/>
      <c r="W61" s="432"/>
      <c r="X61" s="433"/>
      <c r="Y61" s="435"/>
      <c r="Z61" s="158" t="str">
        <f>IFERROR(VLOOKUP(Y61,【参考】数式用!$A$3:$B$58, 2, FALSE), "")</f>
        <v/>
      </c>
      <c r="AA61" s="159"/>
      <c r="AC61" s="129" t="e">
        <f>VLOOKUP(Y61,【参考】数式用!$A$3:$O$58,15,FALSE)</f>
        <v>#N/A</v>
      </c>
    </row>
    <row r="62" spans="1:29" ht="33.9" customHeight="1">
      <c r="A62" s="133"/>
      <c r="B62" s="160">
        <f t="shared" si="0"/>
        <v>18</v>
      </c>
      <c r="C62" s="542"/>
      <c r="D62" s="543"/>
      <c r="E62" s="543"/>
      <c r="F62" s="543"/>
      <c r="G62" s="543"/>
      <c r="H62" s="543"/>
      <c r="I62" s="543"/>
      <c r="J62" s="543"/>
      <c r="K62" s="543"/>
      <c r="L62" s="544"/>
      <c r="M62" s="545"/>
      <c r="N62" s="546"/>
      <c r="O62" s="546"/>
      <c r="P62" s="546"/>
      <c r="Q62" s="547"/>
      <c r="R62" s="548"/>
      <c r="S62" s="548"/>
      <c r="T62" s="548"/>
      <c r="U62" s="548"/>
      <c r="V62" s="548"/>
      <c r="W62" s="432"/>
      <c r="X62" s="433"/>
      <c r="Y62" s="435"/>
      <c r="Z62" s="158" t="str">
        <f>IFERROR(VLOOKUP(Y62,【参考】数式用!$A$3:$B$58, 2, FALSE), "")</f>
        <v/>
      </c>
      <c r="AA62" s="159"/>
      <c r="AC62" s="129" t="e">
        <f>VLOOKUP(Y62,【参考】数式用!$A$3:$O$58,15,FALSE)</f>
        <v>#N/A</v>
      </c>
    </row>
    <row r="63" spans="1:29" ht="33.9" customHeight="1">
      <c r="A63" s="133"/>
      <c r="B63" s="160">
        <f t="shared" si="0"/>
        <v>19</v>
      </c>
      <c r="C63" s="542"/>
      <c r="D63" s="543"/>
      <c r="E63" s="543"/>
      <c r="F63" s="543"/>
      <c r="G63" s="543"/>
      <c r="H63" s="543"/>
      <c r="I63" s="543"/>
      <c r="J63" s="543"/>
      <c r="K63" s="543"/>
      <c r="L63" s="544"/>
      <c r="M63" s="545"/>
      <c r="N63" s="546"/>
      <c r="O63" s="546"/>
      <c r="P63" s="546"/>
      <c r="Q63" s="547"/>
      <c r="R63" s="548"/>
      <c r="S63" s="548"/>
      <c r="T63" s="548"/>
      <c r="U63" s="548"/>
      <c r="V63" s="548"/>
      <c r="W63" s="432"/>
      <c r="X63" s="433"/>
      <c r="Y63" s="435"/>
      <c r="Z63" s="158" t="str">
        <f>IFERROR(VLOOKUP(Y63,【参考】数式用!$A$3:$B$58, 2, FALSE), "")</f>
        <v/>
      </c>
      <c r="AA63" s="159"/>
      <c r="AC63" s="129" t="e">
        <f>VLOOKUP(Y63,【参考】数式用!$A$3:$O$58,15,FALSE)</f>
        <v>#N/A</v>
      </c>
    </row>
    <row r="64" spans="1:29" ht="33.9" customHeight="1">
      <c r="A64" s="133"/>
      <c r="B64" s="160">
        <f t="shared" si="0"/>
        <v>20</v>
      </c>
      <c r="C64" s="542"/>
      <c r="D64" s="543"/>
      <c r="E64" s="543"/>
      <c r="F64" s="543"/>
      <c r="G64" s="543"/>
      <c r="H64" s="543"/>
      <c r="I64" s="543"/>
      <c r="J64" s="543"/>
      <c r="K64" s="543"/>
      <c r="L64" s="544"/>
      <c r="M64" s="545"/>
      <c r="N64" s="546"/>
      <c r="O64" s="546"/>
      <c r="P64" s="546"/>
      <c r="Q64" s="547"/>
      <c r="R64" s="548"/>
      <c r="S64" s="548"/>
      <c r="T64" s="548"/>
      <c r="U64" s="548"/>
      <c r="V64" s="548"/>
      <c r="W64" s="432"/>
      <c r="X64" s="433"/>
      <c r="Y64" s="435"/>
      <c r="Z64" s="158" t="str">
        <f>IFERROR(VLOOKUP(Y64,【参考】数式用!$A$3:$B$58, 2, FALSE), "")</f>
        <v/>
      </c>
      <c r="AA64" s="159"/>
      <c r="AC64" s="129" t="e">
        <f>VLOOKUP(Y64,【参考】数式用!$A$3:$O$58,15,FALSE)</f>
        <v>#N/A</v>
      </c>
    </row>
    <row r="65" spans="1:29" ht="33.9" customHeight="1">
      <c r="A65" s="133"/>
      <c r="B65" s="160">
        <f t="shared" si="0"/>
        <v>21</v>
      </c>
      <c r="C65" s="542"/>
      <c r="D65" s="543"/>
      <c r="E65" s="543"/>
      <c r="F65" s="543"/>
      <c r="G65" s="543"/>
      <c r="H65" s="543"/>
      <c r="I65" s="543"/>
      <c r="J65" s="543"/>
      <c r="K65" s="543"/>
      <c r="L65" s="544"/>
      <c r="M65" s="545"/>
      <c r="N65" s="546"/>
      <c r="O65" s="546"/>
      <c r="P65" s="546"/>
      <c r="Q65" s="547"/>
      <c r="R65" s="548"/>
      <c r="S65" s="548"/>
      <c r="T65" s="548"/>
      <c r="U65" s="548"/>
      <c r="V65" s="548"/>
      <c r="W65" s="432"/>
      <c r="X65" s="433"/>
      <c r="Y65" s="435"/>
      <c r="Z65" s="158" t="str">
        <f>IFERROR(VLOOKUP(Y65,【参考】数式用!$A$3:$B$58, 2, FALSE), "")</f>
        <v/>
      </c>
      <c r="AA65" s="159"/>
      <c r="AC65" s="129" t="e">
        <f>VLOOKUP(Y65,【参考】数式用!$A$3:$O$58,15,FALSE)</f>
        <v>#N/A</v>
      </c>
    </row>
    <row r="66" spans="1:29" ht="33.9" customHeight="1">
      <c r="A66" s="133"/>
      <c r="B66" s="160">
        <f t="shared" si="0"/>
        <v>22</v>
      </c>
      <c r="C66" s="542"/>
      <c r="D66" s="543"/>
      <c r="E66" s="543"/>
      <c r="F66" s="543"/>
      <c r="G66" s="543"/>
      <c r="H66" s="543"/>
      <c r="I66" s="543"/>
      <c r="J66" s="543"/>
      <c r="K66" s="543"/>
      <c r="L66" s="544"/>
      <c r="M66" s="545"/>
      <c r="N66" s="546"/>
      <c r="O66" s="546"/>
      <c r="P66" s="546"/>
      <c r="Q66" s="547"/>
      <c r="R66" s="548"/>
      <c r="S66" s="548"/>
      <c r="T66" s="548"/>
      <c r="U66" s="548"/>
      <c r="V66" s="548"/>
      <c r="W66" s="432"/>
      <c r="X66" s="433"/>
      <c r="Y66" s="435"/>
      <c r="Z66" s="158" t="str">
        <f>IFERROR(VLOOKUP(Y66,【参考】数式用!$A$3:$B$58, 2, FALSE), "")</f>
        <v/>
      </c>
      <c r="AA66" s="159"/>
      <c r="AC66" s="129" t="e">
        <f>VLOOKUP(Y66,【参考】数式用!$A$3:$O$58,15,FALSE)</f>
        <v>#N/A</v>
      </c>
    </row>
    <row r="67" spans="1:29" ht="33.9" customHeight="1">
      <c r="A67" s="133"/>
      <c r="B67" s="160">
        <f t="shared" si="0"/>
        <v>23</v>
      </c>
      <c r="C67" s="542"/>
      <c r="D67" s="543"/>
      <c r="E67" s="543"/>
      <c r="F67" s="543"/>
      <c r="G67" s="543"/>
      <c r="H67" s="543"/>
      <c r="I67" s="543"/>
      <c r="J67" s="543"/>
      <c r="K67" s="543"/>
      <c r="L67" s="544"/>
      <c r="M67" s="545"/>
      <c r="N67" s="546"/>
      <c r="O67" s="546"/>
      <c r="P67" s="546"/>
      <c r="Q67" s="547"/>
      <c r="R67" s="548"/>
      <c r="S67" s="548"/>
      <c r="T67" s="548"/>
      <c r="U67" s="548"/>
      <c r="V67" s="548"/>
      <c r="W67" s="432"/>
      <c r="X67" s="433"/>
      <c r="Y67" s="435"/>
      <c r="Z67" s="158" t="str">
        <f>IFERROR(VLOOKUP(Y67,【参考】数式用!$A$3:$B$58, 2, FALSE), "")</f>
        <v/>
      </c>
      <c r="AA67" s="159"/>
      <c r="AC67" s="129" t="e">
        <f>VLOOKUP(Y67,【参考】数式用!$A$3:$O$58,15,FALSE)</f>
        <v>#N/A</v>
      </c>
    </row>
    <row r="68" spans="1:29" ht="33.9" customHeight="1">
      <c r="A68" s="133"/>
      <c r="B68" s="160">
        <f t="shared" si="0"/>
        <v>24</v>
      </c>
      <c r="C68" s="542"/>
      <c r="D68" s="543"/>
      <c r="E68" s="543"/>
      <c r="F68" s="543"/>
      <c r="G68" s="543"/>
      <c r="H68" s="543"/>
      <c r="I68" s="543"/>
      <c r="J68" s="543"/>
      <c r="K68" s="543"/>
      <c r="L68" s="544"/>
      <c r="M68" s="545"/>
      <c r="N68" s="546"/>
      <c r="O68" s="546"/>
      <c r="P68" s="546"/>
      <c r="Q68" s="547"/>
      <c r="R68" s="548"/>
      <c r="S68" s="548"/>
      <c r="T68" s="548"/>
      <c r="U68" s="548"/>
      <c r="V68" s="548"/>
      <c r="W68" s="432"/>
      <c r="X68" s="433"/>
      <c r="Y68" s="435"/>
      <c r="Z68" s="158" t="str">
        <f>IFERROR(VLOOKUP(Y68,【参考】数式用!$A$3:$B$58, 2, FALSE), "")</f>
        <v/>
      </c>
      <c r="AA68" s="159"/>
      <c r="AC68" s="129" t="e">
        <f>VLOOKUP(Y68,【参考】数式用!$A$3:$O$58,15,FALSE)</f>
        <v>#N/A</v>
      </c>
    </row>
    <row r="69" spans="1:29" ht="33.9" customHeight="1">
      <c r="A69" s="133"/>
      <c r="B69" s="160">
        <f t="shared" si="0"/>
        <v>25</v>
      </c>
      <c r="C69" s="542"/>
      <c r="D69" s="543"/>
      <c r="E69" s="543"/>
      <c r="F69" s="543"/>
      <c r="G69" s="543"/>
      <c r="H69" s="543"/>
      <c r="I69" s="543"/>
      <c r="J69" s="543"/>
      <c r="K69" s="543"/>
      <c r="L69" s="544"/>
      <c r="M69" s="545"/>
      <c r="N69" s="546"/>
      <c r="O69" s="546"/>
      <c r="P69" s="546"/>
      <c r="Q69" s="547"/>
      <c r="R69" s="548"/>
      <c r="S69" s="548"/>
      <c r="T69" s="548"/>
      <c r="U69" s="548"/>
      <c r="V69" s="548"/>
      <c r="W69" s="432"/>
      <c r="X69" s="433"/>
      <c r="Y69" s="435"/>
      <c r="Z69" s="158" t="str">
        <f>IFERROR(VLOOKUP(Y69,【参考】数式用!$A$3:$B$58, 2, FALSE), "")</f>
        <v/>
      </c>
      <c r="AA69" s="159"/>
      <c r="AC69" s="129" t="e">
        <f>VLOOKUP(Y69,【参考】数式用!$A$3:$O$58,15,FALSE)</f>
        <v>#N/A</v>
      </c>
    </row>
    <row r="70" spans="1:29" ht="33.9" customHeight="1">
      <c r="A70" s="133"/>
      <c r="B70" s="160">
        <f t="shared" si="0"/>
        <v>26</v>
      </c>
      <c r="C70" s="542"/>
      <c r="D70" s="543"/>
      <c r="E70" s="543"/>
      <c r="F70" s="543"/>
      <c r="G70" s="543"/>
      <c r="H70" s="543"/>
      <c r="I70" s="543"/>
      <c r="J70" s="543"/>
      <c r="K70" s="543"/>
      <c r="L70" s="544"/>
      <c r="M70" s="545"/>
      <c r="N70" s="546"/>
      <c r="O70" s="546"/>
      <c r="P70" s="546"/>
      <c r="Q70" s="547"/>
      <c r="R70" s="548"/>
      <c r="S70" s="548"/>
      <c r="T70" s="548"/>
      <c r="U70" s="548"/>
      <c r="V70" s="548"/>
      <c r="W70" s="432"/>
      <c r="X70" s="433"/>
      <c r="Y70" s="435"/>
      <c r="Z70" s="158" t="str">
        <f>IFERROR(VLOOKUP(Y70,【参考】数式用!$A$3:$B$58, 2, FALSE), "")</f>
        <v/>
      </c>
      <c r="AA70" s="159"/>
      <c r="AC70" s="129" t="e">
        <f>VLOOKUP(Y70,【参考】数式用!$A$3:$O$58,15,FALSE)</f>
        <v>#N/A</v>
      </c>
    </row>
    <row r="71" spans="1:29" ht="33.9" customHeight="1">
      <c r="A71" s="133"/>
      <c r="B71" s="160">
        <f t="shared" si="0"/>
        <v>27</v>
      </c>
      <c r="C71" s="542"/>
      <c r="D71" s="543"/>
      <c r="E71" s="543"/>
      <c r="F71" s="543"/>
      <c r="G71" s="543"/>
      <c r="H71" s="543"/>
      <c r="I71" s="543"/>
      <c r="J71" s="543"/>
      <c r="K71" s="543"/>
      <c r="L71" s="544"/>
      <c r="M71" s="545"/>
      <c r="N71" s="546"/>
      <c r="O71" s="546"/>
      <c r="P71" s="546"/>
      <c r="Q71" s="547"/>
      <c r="R71" s="548"/>
      <c r="S71" s="548"/>
      <c r="T71" s="548"/>
      <c r="U71" s="548"/>
      <c r="V71" s="548"/>
      <c r="W71" s="432"/>
      <c r="X71" s="433"/>
      <c r="Y71" s="435"/>
      <c r="Z71" s="158" t="str">
        <f>IFERROR(VLOOKUP(Y71,【参考】数式用!$A$3:$B$58, 2, FALSE), "")</f>
        <v/>
      </c>
      <c r="AA71" s="159"/>
      <c r="AC71" s="129" t="e">
        <f>VLOOKUP(Y71,【参考】数式用!$A$3:$O$58,15,FALSE)</f>
        <v>#N/A</v>
      </c>
    </row>
    <row r="72" spans="1:29" ht="33.9" customHeight="1">
      <c r="A72" s="133"/>
      <c r="B72" s="160">
        <f t="shared" si="0"/>
        <v>28</v>
      </c>
      <c r="C72" s="542"/>
      <c r="D72" s="543"/>
      <c r="E72" s="543"/>
      <c r="F72" s="543"/>
      <c r="G72" s="543"/>
      <c r="H72" s="543"/>
      <c r="I72" s="543"/>
      <c r="J72" s="543"/>
      <c r="K72" s="543"/>
      <c r="L72" s="544"/>
      <c r="M72" s="545"/>
      <c r="N72" s="546"/>
      <c r="O72" s="546"/>
      <c r="P72" s="546"/>
      <c r="Q72" s="547"/>
      <c r="R72" s="548"/>
      <c r="S72" s="548"/>
      <c r="T72" s="548"/>
      <c r="U72" s="548"/>
      <c r="V72" s="548"/>
      <c r="W72" s="432"/>
      <c r="X72" s="433"/>
      <c r="Y72" s="435"/>
      <c r="Z72" s="158" t="str">
        <f>IFERROR(VLOOKUP(Y72,【参考】数式用!$A$3:$B$58, 2, FALSE), "")</f>
        <v/>
      </c>
      <c r="AA72" s="159"/>
      <c r="AC72" s="129" t="e">
        <f>VLOOKUP(Y72,【参考】数式用!$A$3:$O$58,15,FALSE)</f>
        <v>#N/A</v>
      </c>
    </row>
    <row r="73" spans="1:29" ht="33.9" customHeight="1">
      <c r="A73" s="133"/>
      <c r="B73" s="160">
        <f t="shared" si="0"/>
        <v>29</v>
      </c>
      <c r="C73" s="542"/>
      <c r="D73" s="543"/>
      <c r="E73" s="543"/>
      <c r="F73" s="543"/>
      <c r="G73" s="543"/>
      <c r="H73" s="543"/>
      <c r="I73" s="543"/>
      <c r="J73" s="543"/>
      <c r="K73" s="543"/>
      <c r="L73" s="544"/>
      <c r="M73" s="545"/>
      <c r="N73" s="546"/>
      <c r="O73" s="546"/>
      <c r="P73" s="546"/>
      <c r="Q73" s="547"/>
      <c r="R73" s="548"/>
      <c r="S73" s="548"/>
      <c r="T73" s="548"/>
      <c r="U73" s="548"/>
      <c r="V73" s="548"/>
      <c r="W73" s="432"/>
      <c r="X73" s="433"/>
      <c r="Y73" s="435"/>
      <c r="Z73" s="158" t="str">
        <f>IFERROR(VLOOKUP(Y73,【参考】数式用!$A$3:$B$58, 2, FALSE), "")</f>
        <v/>
      </c>
      <c r="AA73" s="159"/>
      <c r="AC73" s="129" t="e">
        <f>VLOOKUP(Y73,【参考】数式用!$A$3:$O$58,15,FALSE)</f>
        <v>#N/A</v>
      </c>
    </row>
    <row r="74" spans="1:29" ht="33.9" customHeight="1">
      <c r="A74" s="133"/>
      <c r="B74" s="160">
        <f t="shared" si="0"/>
        <v>30</v>
      </c>
      <c r="C74" s="542"/>
      <c r="D74" s="543"/>
      <c r="E74" s="543"/>
      <c r="F74" s="543"/>
      <c r="G74" s="543"/>
      <c r="H74" s="543"/>
      <c r="I74" s="543"/>
      <c r="J74" s="543"/>
      <c r="K74" s="543"/>
      <c r="L74" s="544"/>
      <c r="M74" s="545"/>
      <c r="N74" s="546"/>
      <c r="O74" s="546"/>
      <c r="P74" s="546"/>
      <c r="Q74" s="547"/>
      <c r="R74" s="548"/>
      <c r="S74" s="548"/>
      <c r="T74" s="548"/>
      <c r="U74" s="548"/>
      <c r="V74" s="548"/>
      <c r="W74" s="432"/>
      <c r="X74" s="433"/>
      <c r="Y74" s="435"/>
      <c r="Z74" s="158" t="str">
        <f>IFERROR(VLOOKUP(Y74,【参考】数式用!$A$3:$B$58, 2, FALSE), "")</f>
        <v/>
      </c>
      <c r="AA74" s="159"/>
      <c r="AC74" s="129" t="e">
        <f>VLOOKUP(Y74,【参考】数式用!$A$3:$O$58,15,FALSE)</f>
        <v>#N/A</v>
      </c>
    </row>
    <row r="75" spans="1:29" ht="33.9" customHeight="1">
      <c r="A75" s="133"/>
      <c r="B75" s="160">
        <f t="shared" si="0"/>
        <v>31</v>
      </c>
      <c r="C75" s="542"/>
      <c r="D75" s="543"/>
      <c r="E75" s="543"/>
      <c r="F75" s="543"/>
      <c r="G75" s="543"/>
      <c r="H75" s="543"/>
      <c r="I75" s="543"/>
      <c r="J75" s="543"/>
      <c r="K75" s="543"/>
      <c r="L75" s="544"/>
      <c r="M75" s="545"/>
      <c r="N75" s="546"/>
      <c r="O75" s="546"/>
      <c r="P75" s="546"/>
      <c r="Q75" s="547"/>
      <c r="R75" s="548"/>
      <c r="S75" s="548"/>
      <c r="T75" s="548"/>
      <c r="U75" s="548"/>
      <c r="V75" s="548"/>
      <c r="W75" s="432"/>
      <c r="X75" s="433"/>
      <c r="Y75" s="435"/>
      <c r="Z75" s="158" t="str">
        <f>IFERROR(VLOOKUP(Y75,【参考】数式用!$A$3:$B$58, 2, FALSE), "")</f>
        <v/>
      </c>
      <c r="AA75" s="159"/>
      <c r="AC75" s="129" t="e">
        <f>VLOOKUP(Y75,【参考】数式用!$A$3:$O$58,15,FALSE)</f>
        <v>#N/A</v>
      </c>
    </row>
    <row r="76" spans="1:29" ht="33.9" customHeight="1">
      <c r="A76" s="133"/>
      <c r="B76" s="160">
        <f t="shared" si="0"/>
        <v>32</v>
      </c>
      <c r="C76" s="542"/>
      <c r="D76" s="543"/>
      <c r="E76" s="543"/>
      <c r="F76" s="543"/>
      <c r="G76" s="543"/>
      <c r="H76" s="543"/>
      <c r="I76" s="543"/>
      <c r="J76" s="543"/>
      <c r="K76" s="543"/>
      <c r="L76" s="544"/>
      <c r="M76" s="545"/>
      <c r="N76" s="546"/>
      <c r="O76" s="546"/>
      <c r="P76" s="546"/>
      <c r="Q76" s="547"/>
      <c r="R76" s="548"/>
      <c r="S76" s="548"/>
      <c r="T76" s="548"/>
      <c r="U76" s="548"/>
      <c r="V76" s="548"/>
      <c r="W76" s="432"/>
      <c r="X76" s="433"/>
      <c r="Y76" s="435"/>
      <c r="Z76" s="158" t="str">
        <f>IFERROR(VLOOKUP(Y76,【参考】数式用!$A$3:$B$58, 2, FALSE), "")</f>
        <v/>
      </c>
      <c r="AA76" s="159"/>
      <c r="AC76" s="129" t="e">
        <f>VLOOKUP(Y76,【参考】数式用!$A$3:$O$58,15,FALSE)</f>
        <v>#N/A</v>
      </c>
    </row>
    <row r="77" spans="1:29" ht="33.9" customHeight="1">
      <c r="A77" s="133"/>
      <c r="B77" s="160">
        <f t="shared" si="0"/>
        <v>33</v>
      </c>
      <c r="C77" s="542"/>
      <c r="D77" s="543"/>
      <c r="E77" s="543"/>
      <c r="F77" s="543"/>
      <c r="G77" s="543"/>
      <c r="H77" s="543"/>
      <c r="I77" s="543"/>
      <c r="J77" s="543"/>
      <c r="K77" s="543"/>
      <c r="L77" s="544"/>
      <c r="M77" s="545"/>
      <c r="N77" s="546"/>
      <c r="O77" s="546"/>
      <c r="P77" s="546"/>
      <c r="Q77" s="547"/>
      <c r="R77" s="548"/>
      <c r="S77" s="548"/>
      <c r="T77" s="548"/>
      <c r="U77" s="548"/>
      <c r="V77" s="548"/>
      <c r="W77" s="432"/>
      <c r="X77" s="433"/>
      <c r="Y77" s="435"/>
      <c r="Z77" s="158" t="str">
        <f>IFERROR(VLOOKUP(Y77,【参考】数式用!$A$3:$B$58, 2, FALSE), "")</f>
        <v/>
      </c>
      <c r="AA77" s="159"/>
      <c r="AC77" s="129" t="e">
        <f>VLOOKUP(Y77,【参考】数式用!$A$3:$O$58,15,FALSE)</f>
        <v>#N/A</v>
      </c>
    </row>
    <row r="78" spans="1:29" ht="33.9" customHeight="1">
      <c r="A78" s="133"/>
      <c r="B78" s="160">
        <f t="shared" si="0"/>
        <v>34</v>
      </c>
      <c r="C78" s="542"/>
      <c r="D78" s="543"/>
      <c r="E78" s="543"/>
      <c r="F78" s="543"/>
      <c r="G78" s="543"/>
      <c r="H78" s="543"/>
      <c r="I78" s="543"/>
      <c r="J78" s="543"/>
      <c r="K78" s="543"/>
      <c r="L78" s="544"/>
      <c r="M78" s="545"/>
      <c r="N78" s="546"/>
      <c r="O78" s="546"/>
      <c r="P78" s="546"/>
      <c r="Q78" s="547"/>
      <c r="R78" s="548"/>
      <c r="S78" s="548"/>
      <c r="T78" s="548"/>
      <c r="U78" s="548"/>
      <c r="V78" s="548"/>
      <c r="W78" s="432"/>
      <c r="X78" s="433"/>
      <c r="Y78" s="435"/>
      <c r="Z78" s="158" t="str">
        <f>IFERROR(VLOOKUP(Y78,【参考】数式用!$A$3:$B$58, 2, FALSE), "")</f>
        <v/>
      </c>
      <c r="AA78" s="159"/>
      <c r="AC78" s="129" t="e">
        <f>VLOOKUP(Y78,【参考】数式用!$A$3:$O$58,15,FALSE)</f>
        <v>#N/A</v>
      </c>
    </row>
    <row r="79" spans="1:29" ht="33.9" customHeight="1">
      <c r="A79" s="133"/>
      <c r="B79" s="160">
        <f t="shared" si="0"/>
        <v>35</v>
      </c>
      <c r="C79" s="542"/>
      <c r="D79" s="543"/>
      <c r="E79" s="543"/>
      <c r="F79" s="543"/>
      <c r="G79" s="543"/>
      <c r="H79" s="543"/>
      <c r="I79" s="543"/>
      <c r="J79" s="543"/>
      <c r="K79" s="543"/>
      <c r="L79" s="544"/>
      <c r="M79" s="545"/>
      <c r="N79" s="546"/>
      <c r="O79" s="546"/>
      <c r="P79" s="546"/>
      <c r="Q79" s="547"/>
      <c r="R79" s="548"/>
      <c r="S79" s="548"/>
      <c r="T79" s="548"/>
      <c r="U79" s="548"/>
      <c r="V79" s="548"/>
      <c r="W79" s="432"/>
      <c r="X79" s="433"/>
      <c r="Y79" s="435"/>
      <c r="Z79" s="158" t="str">
        <f>IFERROR(VLOOKUP(Y79,【参考】数式用!$A$3:$B$58, 2, FALSE), "")</f>
        <v/>
      </c>
      <c r="AA79" s="159"/>
      <c r="AC79" s="129" t="e">
        <f>VLOOKUP(Y79,【参考】数式用!$A$3:$O$58,15,FALSE)</f>
        <v>#N/A</v>
      </c>
    </row>
    <row r="80" spans="1:29" ht="33.9" customHeight="1">
      <c r="A80" s="133"/>
      <c r="B80" s="160">
        <f t="shared" si="0"/>
        <v>36</v>
      </c>
      <c r="C80" s="542"/>
      <c r="D80" s="543"/>
      <c r="E80" s="543"/>
      <c r="F80" s="543"/>
      <c r="G80" s="543"/>
      <c r="H80" s="543"/>
      <c r="I80" s="543"/>
      <c r="J80" s="543"/>
      <c r="K80" s="543"/>
      <c r="L80" s="544"/>
      <c r="M80" s="545"/>
      <c r="N80" s="546"/>
      <c r="O80" s="546"/>
      <c r="P80" s="546"/>
      <c r="Q80" s="547"/>
      <c r="R80" s="548"/>
      <c r="S80" s="548"/>
      <c r="T80" s="548"/>
      <c r="U80" s="548"/>
      <c r="V80" s="548"/>
      <c r="W80" s="432"/>
      <c r="X80" s="433"/>
      <c r="Y80" s="435"/>
      <c r="Z80" s="158" t="str">
        <f>IFERROR(VLOOKUP(Y80,【参考】数式用!$A$3:$B$58, 2, FALSE), "")</f>
        <v/>
      </c>
      <c r="AA80" s="159"/>
      <c r="AC80" s="129" t="e">
        <f>VLOOKUP(Y80,【参考】数式用!$A$3:$O$58,15,FALSE)</f>
        <v>#N/A</v>
      </c>
    </row>
    <row r="81" spans="1:29" ht="33.9" customHeight="1">
      <c r="A81" s="133"/>
      <c r="B81" s="160">
        <f t="shared" si="0"/>
        <v>37</v>
      </c>
      <c r="C81" s="542"/>
      <c r="D81" s="543"/>
      <c r="E81" s="543"/>
      <c r="F81" s="543"/>
      <c r="G81" s="543"/>
      <c r="H81" s="543"/>
      <c r="I81" s="543"/>
      <c r="J81" s="543"/>
      <c r="K81" s="543"/>
      <c r="L81" s="544"/>
      <c r="M81" s="545"/>
      <c r="N81" s="546"/>
      <c r="O81" s="546"/>
      <c r="P81" s="546"/>
      <c r="Q81" s="547"/>
      <c r="R81" s="548"/>
      <c r="S81" s="548"/>
      <c r="T81" s="548"/>
      <c r="U81" s="548"/>
      <c r="V81" s="548"/>
      <c r="W81" s="432"/>
      <c r="X81" s="433"/>
      <c r="Y81" s="435"/>
      <c r="Z81" s="158" t="str">
        <f>IFERROR(VLOOKUP(Y81,【参考】数式用!$A$3:$B$58, 2, FALSE), "")</f>
        <v/>
      </c>
      <c r="AA81" s="159"/>
      <c r="AC81" s="129" t="e">
        <f>VLOOKUP(Y81,【参考】数式用!$A$3:$O$58,15,FALSE)</f>
        <v>#N/A</v>
      </c>
    </row>
    <row r="82" spans="1:29" ht="33.9" customHeight="1">
      <c r="A82" s="133"/>
      <c r="B82" s="160">
        <f t="shared" si="0"/>
        <v>38</v>
      </c>
      <c r="C82" s="542"/>
      <c r="D82" s="543"/>
      <c r="E82" s="543"/>
      <c r="F82" s="543"/>
      <c r="G82" s="543"/>
      <c r="H82" s="543"/>
      <c r="I82" s="543"/>
      <c r="J82" s="543"/>
      <c r="K82" s="543"/>
      <c r="L82" s="544"/>
      <c r="M82" s="545"/>
      <c r="N82" s="546"/>
      <c r="O82" s="546"/>
      <c r="P82" s="546"/>
      <c r="Q82" s="547"/>
      <c r="R82" s="548"/>
      <c r="S82" s="548"/>
      <c r="T82" s="548"/>
      <c r="U82" s="548"/>
      <c r="V82" s="548"/>
      <c r="W82" s="432"/>
      <c r="X82" s="433"/>
      <c r="Y82" s="435"/>
      <c r="Z82" s="158" t="str">
        <f>IFERROR(VLOOKUP(Y82,【参考】数式用!$A$3:$B$58, 2, FALSE), "")</f>
        <v/>
      </c>
      <c r="AA82" s="159"/>
      <c r="AC82" s="129" t="e">
        <f>VLOOKUP(Y82,【参考】数式用!$A$3:$O$58,15,FALSE)</f>
        <v>#N/A</v>
      </c>
    </row>
    <row r="83" spans="1:29" ht="33.9" customHeight="1">
      <c r="A83" s="133"/>
      <c r="B83" s="160">
        <f t="shared" si="0"/>
        <v>39</v>
      </c>
      <c r="C83" s="542"/>
      <c r="D83" s="543"/>
      <c r="E83" s="543"/>
      <c r="F83" s="543"/>
      <c r="G83" s="543"/>
      <c r="H83" s="543"/>
      <c r="I83" s="543"/>
      <c r="J83" s="543"/>
      <c r="K83" s="543"/>
      <c r="L83" s="544"/>
      <c r="M83" s="545"/>
      <c r="N83" s="546"/>
      <c r="O83" s="546"/>
      <c r="P83" s="546"/>
      <c r="Q83" s="547"/>
      <c r="R83" s="548"/>
      <c r="S83" s="548"/>
      <c r="T83" s="548"/>
      <c r="U83" s="548"/>
      <c r="V83" s="548"/>
      <c r="W83" s="432"/>
      <c r="X83" s="433"/>
      <c r="Y83" s="435"/>
      <c r="Z83" s="158" t="str">
        <f>IFERROR(VLOOKUP(Y83,【参考】数式用!$A$3:$B$58, 2, FALSE), "")</f>
        <v/>
      </c>
      <c r="AA83" s="159"/>
      <c r="AC83" s="129" t="e">
        <f>VLOOKUP(Y83,【参考】数式用!$A$3:$O$58,15,FALSE)</f>
        <v>#N/A</v>
      </c>
    </row>
    <row r="84" spans="1:29" ht="33.9" customHeight="1">
      <c r="A84" s="133"/>
      <c r="B84" s="160">
        <f t="shared" si="0"/>
        <v>40</v>
      </c>
      <c r="C84" s="542"/>
      <c r="D84" s="543"/>
      <c r="E84" s="543"/>
      <c r="F84" s="543"/>
      <c r="G84" s="543"/>
      <c r="H84" s="543"/>
      <c r="I84" s="543"/>
      <c r="J84" s="543"/>
      <c r="K84" s="543"/>
      <c r="L84" s="544"/>
      <c r="M84" s="545"/>
      <c r="N84" s="546"/>
      <c r="O84" s="546"/>
      <c r="P84" s="546"/>
      <c r="Q84" s="547"/>
      <c r="R84" s="548"/>
      <c r="S84" s="548"/>
      <c r="T84" s="548"/>
      <c r="U84" s="548"/>
      <c r="V84" s="548"/>
      <c r="W84" s="432"/>
      <c r="X84" s="433"/>
      <c r="Y84" s="435"/>
      <c r="Z84" s="158" t="str">
        <f>IFERROR(VLOOKUP(Y84,【参考】数式用!$A$3:$B$58, 2, FALSE), "")</f>
        <v/>
      </c>
      <c r="AA84" s="159"/>
      <c r="AC84" s="129" t="e">
        <f>VLOOKUP(Y84,【参考】数式用!$A$3:$O$58,15,FALSE)</f>
        <v>#N/A</v>
      </c>
    </row>
    <row r="85" spans="1:29" ht="33.9" customHeight="1">
      <c r="A85" s="133"/>
      <c r="B85" s="160">
        <f t="shared" si="0"/>
        <v>41</v>
      </c>
      <c r="C85" s="542"/>
      <c r="D85" s="543"/>
      <c r="E85" s="543"/>
      <c r="F85" s="543"/>
      <c r="G85" s="543"/>
      <c r="H85" s="543"/>
      <c r="I85" s="543"/>
      <c r="J85" s="543"/>
      <c r="K85" s="543"/>
      <c r="L85" s="544"/>
      <c r="M85" s="545"/>
      <c r="N85" s="546"/>
      <c r="O85" s="546"/>
      <c r="P85" s="546"/>
      <c r="Q85" s="547"/>
      <c r="R85" s="548"/>
      <c r="S85" s="548"/>
      <c r="T85" s="548"/>
      <c r="U85" s="548"/>
      <c r="V85" s="548"/>
      <c r="W85" s="432"/>
      <c r="X85" s="433"/>
      <c r="Y85" s="435"/>
      <c r="Z85" s="158" t="str">
        <f>IFERROR(VLOOKUP(Y85,【参考】数式用!$A$3:$B$58, 2, FALSE), "")</f>
        <v/>
      </c>
      <c r="AA85" s="159"/>
      <c r="AC85" s="129" t="e">
        <f>VLOOKUP(Y85,【参考】数式用!$A$3:$O$58,15,FALSE)</f>
        <v>#N/A</v>
      </c>
    </row>
    <row r="86" spans="1:29" ht="33.9" customHeight="1">
      <c r="A86" s="133"/>
      <c r="B86" s="160">
        <f t="shared" si="0"/>
        <v>42</v>
      </c>
      <c r="C86" s="542"/>
      <c r="D86" s="543"/>
      <c r="E86" s="543"/>
      <c r="F86" s="543"/>
      <c r="G86" s="543"/>
      <c r="H86" s="543"/>
      <c r="I86" s="543"/>
      <c r="J86" s="543"/>
      <c r="K86" s="543"/>
      <c r="L86" s="544"/>
      <c r="M86" s="545"/>
      <c r="N86" s="546"/>
      <c r="O86" s="546"/>
      <c r="P86" s="546"/>
      <c r="Q86" s="547"/>
      <c r="R86" s="548"/>
      <c r="S86" s="548"/>
      <c r="T86" s="548"/>
      <c r="U86" s="548"/>
      <c r="V86" s="548"/>
      <c r="W86" s="432"/>
      <c r="X86" s="433"/>
      <c r="Y86" s="435"/>
      <c r="Z86" s="158" t="str">
        <f>IFERROR(VLOOKUP(Y86,【参考】数式用!$A$3:$B$58, 2, FALSE), "")</f>
        <v/>
      </c>
      <c r="AA86" s="159"/>
      <c r="AC86" s="129" t="e">
        <f>VLOOKUP(Y86,【参考】数式用!$A$3:$O$58,15,FALSE)</f>
        <v>#N/A</v>
      </c>
    </row>
    <row r="87" spans="1:29" ht="33.9" customHeight="1">
      <c r="A87" s="133"/>
      <c r="B87" s="160">
        <f t="shared" si="0"/>
        <v>43</v>
      </c>
      <c r="C87" s="542"/>
      <c r="D87" s="543"/>
      <c r="E87" s="543"/>
      <c r="F87" s="543"/>
      <c r="G87" s="543"/>
      <c r="H87" s="543"/>
      <c r="I87" s="543"/>
      <c r="J87" s="543"/>
      <c r="K87" s="543"/>
      <c r="L87" s="544"/>
      <c r="M87" s="545"/>
      <c r="N87" s="546"/>
      <c r="O87" s="546"/>
      <c r="P87" s="546"/>
      <c r="Q87" s="547"/>
      <c r="R87" s="548"/>
      <c r="S87" s="548"/>
      <c r="T87" s="548"/>
      <c r="U87" s="548"/>
      <c r="V87" s="548"/>
      <c r="W87" s="432"/>
      <c r="X87" s="433"/>
      <c r="Y87" s="435"/>
      <c r="Z87" s="158" t="str">
        <f>IFERROR(VLOOKUP(Y87,【参考】数式用!$A$3:$B$58, 2, FALSE), "")</f>
        <v/>
      </c>
      <c r="AA87" s="159"/>
      <c r="AC87" s="129" t="e">
        <f>VLOOKUP(Y87,【参考】数式用!$A$3:$O$58,15,FALSE)</f>
        <v>#N/A</v>
      </c>
    </row>
    <row r="88" spans="1:29" ht="33.9" customHeight="1">
      <c r="A88" s="133"/>
      <c r="B88" s="160">
        <f t="shared" si="0"/>
        <v>44</v>
      </c>
      <c r="C88" s="542"/>
      <c r="D88" s="543"/>
      <c r="E88" s="543"/>
      <c r="F88" s="543"/>
      <c r="G88" s="543"/>
      <c r="H88" s="543"/>
      <c r="I88" s="543"/>
      <c r="J88" s="543"/>
      <c r="K88" s="543"/>
      <c r="L88" s="544"/>
      <c r="M88" s="545"/>
      <c r="N88" s="546"/>
      <c r="O88" s="546"/>
      <c r="P88" s="546"/>
      <c r="Q88" s="547"/>
      <c r="R88" s="548"/>
      <c r="S88" s="548"/>
      <c r="T88" s="548"/>
      <c r="U88" s="548"/>
      <c r="V88" s="548"/>
      <c r="W88" s="432"/>
      <c r="X88" s="433"/>
      <c r="Y88" s="435"/>
      <c r="Z88" s="158" t="str">
        <f>IFERROR(VLOOKUP(Y88,【参考】数式用!$A$3:$B$58, 2, FALSE), "")</f>
        <v/>
      </c>
      <c r="AA88" s="159"/>
      <c r="AC88" s="129" t="e">
        <f>VLOOKUP(Y88,【参考】数式用!$A$3:$O$58,15,FALSE)</f>
        <v>#N/A</v>
      </c>
    </row>
    <row r="89" spans="1:29" ht="33.9" customHeight="1">
      <c r="A89" s="133"/>
      <c r="B89" s="160">
        <f t="shared" si="0"/>
        <v>45</v>
      </c>
      <c r="C89" s="542"/>
      <c r="D89" s="543"/>
      <c r="E89" s="543"/>
      <c r="F89" s="543"/>
      <c r="G89" s="543"/>
      <c r="H89" s="543"/>
      <c r="I89" s="543"/>
      <c r="J89" s="543"/>
      <c r="K89" s="543"/>
      <c r="L89" s="544"/>
      <c r="M89" s="545"/>
      <c r="N89" s="546"/>
      <c r="O89" s="546"/>
      <c r="P89" s="546"/>
      <c r="Q89" s="547"/>
      <c r="R89" s="548"/>
      <c r="S89" s="548"/>
      <c r="T89" s="548"/>
      <c r="U89" s="548"/>
      <c r="V89" s="548"/>
      <c r="W89" s="432"/>
      <c r="X89" s="433"/>
      <c r="Y89" s="435"/>
      <c r="Z89" s="158" t="str">
        <f>IFERROR(VLOOKUP(Y89,【参考】数式用!$A$3:$B$58, 2, FALSE), "")</f>
        <v/>
      </c>
      <c r="AA89" s="159"/>
      <c r="AC89" s="129" t="e">
        <f>VLOOKUP(Y89,【参考】数式用!$A$3:$O$58,15,FALSE)</f>
        <v>#N/A</v>
      </c>
    </row>
    <row r="90" spans="1:29" ht="33.9" customHeight="1">
      <c r="A90" s="133"/>
      <c r="B90" s="160">
        <f t="shared" si="0"/>
        <v>46</v>
      </c>
      <c r="C90" s="542"/>
      <c r="D90" s="543"/>
      <c r="E90" s="543"/>
      <c r="F90" s="543"/>
      <c r="G90" s="543"/>
      <c r="H90" s="543"/>
      <c r="I90" s="543"/>
      <c r="J90" s="543"/>
      <c r="K90" s="543"/>
      <c r="L90" s="544"/>
      <c r="M90" s="545"/>
      <c r="N90" s="546"/>
      <c r="O90" s="546"/>
      <c r="P90" s="546"/>
      <c r="Q90" s="547"/>
      <c r="R90" s="548"/>
      <c r="S90" s="548"/>
      <c r="T90" s="548"/>
      <c r="U90" s="548"/>
      <c r="V90" s="548"/>
      <c r="W90" s="432"/>
      <c r="X90" s="433"/>
      <c r="Y90" s="435"/>
      <c r="Z90" s="158" t="str">
        <f>IFERROR(VLOOKUP(Y90,【参考】数式用!$A$3:$B$58, 2, FALSE), "")</f>
        <v/>
      </c>
      <c r="AA90" s="159"/>
      <c r="AC90" s="129" t="e">
        <f>VLOOKUP(Y90,【参考】数式用!$A$3:$O$58,15,FALSE)</f>
        <v>#N/A</v>
      </c>
    </row>
    <row r="91" spans="1:29" ht="33.9" customHeight="1">
      <c r="A91" s="133"/>
      <c r="B91" s="160">
        <f t="shared" si="0"/>
        <v>47</v>
      </c>
      <c r="C91" s="542"/>
      <c r="D91" s="543"/>
      <c r="E91" s="543"/>
      <c r="F91" s="543"/>
      <c r="G91" s="543"/>
      <c r="H91" s="543"/>
      <c r="I91" s="543"/>
      <c r="J91" s="543"/>
      <c r="K91" s="543"/>
      <c r="L91" s="544"/>
      <c r="M91" s="545"/>
      <c r="N91" s="546"/>
      <c r="O91" s="546"/>
      <c r="P91" s="546"/>
      <c r="Q91" s="547"/>
      <c r="R91" s="548"/>
      <c r="S91" s="548"/>
      <c r="T91" s="548"/>
      <c r="U91" s="548"/>
      <c r="V91" s="548"/>
      <c r="W91" s="432"/>
      <c r="X91" s="433"/>
      <c r="Y91" s="435"/>
      <c r="Z91" s="158" t="str">
        <f>IFERROR(VLOOKUP(Y91,【参考】数式用!$A$3:$B$58, 2, FALSE), "")</f>
        <v/>
      </c>
      <c r="AA91" s="159"/>
      <c r="AC91" s="129" t="e">
        <f>VLOOKUP(Y91,【参考】数式用!$A$3:$O$58,15,FALSE)</f>
        <v>#N/A</v>
      </c>
    </row>
    <row r="92" spans="1:29" ht="33.9" customHeight="1">
      <c r="A92" s="133"/>
      <c r="B92" s="160">
        <f t="shared" si="0"/>
        <v>48</v>
      </c>
      <c r="C92" s="542"/>
      <c r="D92" s="543"/>
      <c r="E92" s="543"/>
      <c r="F92" s="543"/>
      <c r="G92" s="543"/>
      <c r="H92" s="543"/>
      <c r="I92" s="543"/>
      <c r="J92" s="543"/>
      <c r="K92" s="543"/>
      <c r="L92" s="544"/>
      <c r="M92" s="545"/>
      <c r="N92" s="546"/>
      <c r="O92" s="546"/>
      <c r="P92" s="546"/>
      <c r="Q92" s="547"/>
      <c r="R92" s="548"/>
      <c r="S92" s="548"/>
      <c r="T92" s="548"/>
      <c r="U92" s="548"/>
      <c r="V92" s="548"/>
      <c r="W92" s="432"/>
      <c r="X92" s="433"/>
      <c r="Y92" s="435"/>
      <c r="Z92" s="158" t="str">
        <f>IFERROR(VLOOKUP(Y92,【参考】数式用!$A$3:$B$58, 2, FALSE), "")</f>
        <v/>
      </c>
      <c r="AA92" s="159"/>
      <c r="AC92" s="129" t="e">
        <f>VLOOKUP(Y92,【参考】数式用!$A$3:$O$58,15,FALSE)</f>
        <v>#N/A</v>
      </c>
    </row>
    <row r="93" spans="1:29" ht="33.9" customHeight="1">
      <c r="A93" s="133"/>
      <c r="B93" s="160">
        <f t="shared" si="0"/>
        <v>49</v>
      </c>
      <c r="C93" s="542"/>
      <c r="D93" s="543"/>
      <c r="E93" s="543"/>
      <c r="F93" s="543"/>
      <c r="G93" s="543"/>
      <c r="H93" s="543"/>
      <c r="I93" s="543"/>
      <c r="J93" s="543"/>
      <c r="K93" s="543"/>
      <c r="L93" s="544"/>
      <c r="M93" s="545"/>
      <c r="N93" s="546"/>
      <c r="O93" s="546"/>
      <c r="P93" s="546"/>
      <c r="Q93" s="547"/>
      <c r="R93" s="548"/>
      <c r="S93" s="548"/>
      <c r="T93" s="548"/>
      <c r="U93" s="548"/>
      <c r="V93" s="548"/>
      <c r="W93" s="432"/>
      <c r="X93" s="433"/>
      <c r="Y93" s="435"/>
      <c r="Z93" s="158" t="str">
        <f>IFERROR(VLOOKUP(Y93,【参考】数式用!$A$3:$B$58, 2, FALSE), "")</f>
        <v/>
      </c>
      <c r="AA93" s="159"/>
      <c r="AC93" s="129" t="e">
        <f>VLOOKUP(Y93,【参考】数式用!$A$3:$O$58,15,FALSE)</f>
        <v>#N/A</v>
      </c>
    </row>
    <row r="94" spans="1:29" ht="33.9" customHeight="1">
      <c r="A94" s="133"/>
      <c r="B94" s="160">
        <f t="shared" si="0"/>
        <v>50</v>
      </c>
      <c r="C94" s="542"/>
      <c r="D94" s="543"/>
      <c r="E94" s="543"/>
      <c r="F94" s="543"/>
      <c r="G94" s="543"/>
      <c r="H94" s="543"/>
      <c r="I94" s="543"/>
      <c r="J94" s="543"/>
      <c r="K94" s="543"/>
      <c r="L94" s="544"/>
      <c r="M94" s="545"/>
      <c r="N94" s="546"/>
      <c r="O94" s="546"/>
      <c r="P94" s="546"/>
      <c r="Q94" s="547"/>
      <c r="R94" s="548"/>
      <c r="S94" s="548"/>
      <c r="T94" s="548"/>
      <c r="U94" s="548"/>
      <c r="V94" s="548"/>
      <c r="W94" s="432"/>
      <c r="X94" s="433"/>
      <c r="Y94" s="435"/>
      <c r="Z94" s="158" t="str">
        <f>IFERROR(VLOOKUP(Y94,【参考】数式用!$A$3:$B$58, 2, FALSE), "")</f>
        <v/>
      </c>
      <c r="AA94" s="159"/>
      <c r="AC94" s="129" t="e">
        <f>VLOOKUP(Y94,【参考】数式用!$A$3:$O$58,15,FALSE)</f>
        <v>#N/A</v>
      </c>
    </row>
    <row r="95" spans="1:29" ht="33.9" customHeight="1">
      <c r="A95" s="133"/>
      <c r="B95" s="160">
        <f t="shared" si="0"/>
        <v>51</v>
      </c>
      <c r="C95" s="542"/>
      <c r="D95" s="543"/>
      <c r="E95" s="543"/>
      <c r="F95" s="543"/>
      <c r="G95" s="543"/>
      <c r="H95" s="543"/>
      <c r="I95" s="543"/>
      <c r="J95" s="543"/>
      <c r="K95" s="543"/>
      <c r="L95" s="544"/>
      <c r="M95" s="545"/>
      <c r="N95" s="546"/>
      <c r="O95" s="546"/>
      <c r="P95" s="546"/>
      <c r="Q95" s="547"/>
      <c r="R95" s="548"/>
      <c r="S95" s="548"/>
      <c r="T95" s="548"/>
      <c r="U95" s="548"/>
      <c r="V95" s="548"/>
      <c r="W95" s="432"/>
      <c r="X95" s="433"/>
      <c r="Y95" s="435"/>
      <c r="Z95" s="158" t="str">
        <f>IFERROR(VLOOKUP(Y95,【参考】数式用!$A$3:$B$58, 2, FALSE), "")</f>
        <v/>
      </c>
      <c r="AA95" s="159"/>
      <c r="AC95" s="129" t="e">
        <f>VLOOKUP(Y95,【参考】数式用!$A$3:$O$58,15,FALSE)</f>
        <v>#N/A</v>
      </c>
    </row>
    <row r="96" spans="1:29" ht="33.9" customHeight="1">
      <c r="A96" s="133"/>
      <c r="B96" s="160">
        <f t="shared" si="0"/>
        <v>52</v>
      </c>
      <c r="C96" s="542"/>
      <c r="D96" s="543"/>
      <c r="E96" s="543"/>
      <c r="F96" s="543"/>
      <c r="G96" s="543"/>
      <c r="H96" s="543"/>
      <c r="I96" s="543"/>
      <c r="J96" s="543"/>
      <c r="K96" s="543"/>
      <c r="L96" s="544"/>
      <c r="M96" s="545"/>
      <c r="N96" s="546"/>
      <c r="O96" s="546"/>
      <c r="P96" s="546"/>
      <c r="Q96" s="547"/>
      <c r="R96" s="548"/>
      <c r="S96" s="548"/>
      <c r="T96" s="548"/>
      <c r="U96" s="548"/>
      <c r="V96" s="548"/>
      <c r="W96" s="432"/>
      <c r="X96" s="433"/>
      <c r="Y96" s="435"/>
      <c r="Z96" s="158" t="str">
        <f>IFERROR(VLOOKUP(Y96,【参考】数式用!$A$3:$B$58, 2, FALSE), "")</f>
        <v/>
      </c>
      <c r="AA96" s="159"/>
      <c r="AC96" s="129" t="e">
        <f>VLOOKUP(Y96,【参考】数式用!$A$3:$O$58,15,FALSE)</f>
        <v>#N/A</v>
      </c>
    </row>
    <row r="97" spans="1:29" ht="33.9" customHeight="1">
      <c r="A97" s="133"/>
      <c r="B97" s="160">
        <f t="shared" si="0"/>
        <v>53</v>
      </c>
      <c r="C97" s="542"/>
      <c r="D97" s="543"/>
      <c r="E97" s="543"/>
      <c r="F97" s="543"/>
      <c r="G97" s="543"/>
      <c r="H97" s="543"/>
      <c r="I97" s="543"/>
      <c r="J97" s="543"/>
      <c r="K97" s="543"/>
      <c r="L97" s="544"/>
      <c r="M97" s="545"/>
      <c r="N97" s="546"/>
      <c r="O97" s="546"/>
      <c r="P97" s="546"/>
      <c r="Q97" s="547"/>
      <c r="R97" s="548"/>
      <c r="S97" s="548"/>
      <c r="T97" s="548"/>
      <c r="U97" s="548"/>
      <c r="V97" s="548"/>
      <c r="W97" s="432"/>
      <c r="X97" s="433"/>
      <c r="Y97" s="435"/>
      <c r="Z97" s="158" t="str">
        <f>IFERROR(VLOOKUP(Y97,【参考】数式用!$A$3:$B$58, 2, FALSE), "")</f>
        <v/>
      </c>
      <c r="AA97" s="159"/>
      <c r="AC97" s="129" t="e">
        <f>VLOOKUP(Y97,【参考】数式用!$A$3:$O$58,15,FALSE)</f>
        <v>#N/A</v>
      </c>
    </row>
    <row r="98" spans="1:29" ht="33.9" customHeight="1">
      <c r="A98" s="133"/>
      <c r="B98" s="160">
        <f t="shared" si="0"/>
        <v>54</v>
      </c>
      <c r="C98" s="542"/>
      <c r="D98" s="543"/>
      <c r="E98" s="543"/>
      <c r="F98" s="543"/>
      <c r="G98" s="543"/>
      <c r="H98" s="543"/>
      <c r="I98" s="543"/>
      <c r="J98" s="543"/>
      <c r="K98" s="543"/>
      <c r="L98" s="544"/>
      <c r="M98" s="545"/>
      <c r="N98" s="546"/>
      <c r="O98" s="546"/>
      <c r="P98" s="546"/>
      <c r="Q98" s="547"/>
      <c r="R98" s="548"/>
      <c r="S98" s="548"/>
      <c r="T98" s="548"/>
      <c r="U98" s="548"/>
      <c r="V98" s="548"/>
      <c r="W98" s="432"/>
      <c r="X98" s="433"/>
      <c r="Y98" s="435"/>
      <c r="Z98" s="158" t="str">
        <f>IFERROR(VLOOKUP(Y98,【参考】数式用!$A$3:$B$58, 2, FALSE), "")</f>
        <v/>
      </c>
      <c r="AA98" s="159"/>
      <c r="AC98" s="129" t="e">
        <f>VLOOKUP(Y98,【参考】数式用!$A$3:$O$58,15,FALSE)</f>
        <v>#N/A</v>
      </c>
    </row>
    <row r="99" spans="1:29" ht="33.9" customHeight="1">
      <c r="A99" s="133"/>
      <c r="B99" s="160">
        <f t="shared" si="0"/>
        <v>55</v>
      </c>
      <c r="C99" s="542"/>
      <c r="D99" s="543"/>
      <c r="E99" s="543"/>
      <c r="F99" s="543"/>
      <c r="G99" s="543"/>
      <c r="H99" s="543"/>
      <c r="I99" s="543"/>
      <c r="J99" s="543"/>
      <c r="K99" s="543"/>
      <c r="L99" s="544"/>
      <c r="M99" s="545"/>
      <c r="N99" s="546"/>
      <c r="O99" s="546"/>
      <c r="P99" s="546"/>
      <c r="Q99" s="547"/>
      <c r="R99" s="548"/>
      <c r="S99" s="548"/>
      <c r="T99" s="548"/>
      <c r="U99" s="548"/>
      <c r="V99" s="548"/>
      <c r="W99" s="432"/>
      <c r="X99" s="433"/>
      <c r="Y99" s="435"/>
      <c r="Z99" s="158" t="str">
        <f>IFERROR(VLOOKUP(Y99,【参考】数式用!$A$3:$B$58, 2, FALSE), "")</f>
        <v/>
      </c>
      <c r="AA99" s="159"/>
      <c r="AC99" s="129" t="e">
        <f>VLOOKUP(Y99,【参考】数式用!$A$3:$O$58,15,FALSE)</f>
        <v>#N/A</v>
      </c>
    </row>
    <row r="100" spans="1:29" ht="33.9" customHeight="1">
      <c r="A100" s="133"/>
      <c r="B100" s="160">
        <f t="shared" si="0"/>
        <v>56</v>
      </c>
      <c r="C100" s="542"/>
      <c r="D100" s="543"/>
      <c r="E100" s="543"/>
      <c r="F100" s="543"/>
      <c r="G100" s="543"/>
      <c r="H100" s="543"/>
      <c r="I100" s="543"/>
      <c r="J100" s="543"/>
      <c r="K100" s="543"/>
      <c r="L100" s="544"/>
      <c r="M100" s="545"/>
      <c r="N100" s="546"/>
      <c r="O100" s="546"/>
      <c r="P100" s="546"/>
      <c r="Q100" s="547"/>
      <c r="R100" s="548"/>
      <c r="S100" s="548"/>
      <c r="T100" s="548"/>
      <c r="U100" s="548"/>
      <c r="V100" s="548"/>
      <c r="W100" s="432"/>
      <c r="X100" s="433"/>
      <c r="Y100" s="435"/>
      <c r="Z100" s="158" t="str">
        <f>IFERROR(VLOOKUP(Y100,【参考】数式用!$A$3:$B$58, 2, FALSE), "")</f>
        <v/>
      </c>
      <c r="AA100" s="159"/>
      <c r="AC100" s="129" t="e">
        <f>VLOOKUP(Y100,【参考】数式用!$A$3:$O$58,15,FALSE)</f>
        <v>#N/A</v>
      </c>
    </row>
    <row r="101" spans="1:29" ht="33.9" customHeight="1">
      <c r="A101" s="133"/>
      <c r="B101" s="160">
        <f t="shared" si="0"/>
        <v>57</v>
      </c>
      <c r="C101" s="542"/>
      <c r="D101" s="543"/>
      <c r="E101" s="543"/>
      <c r="F101" s="543"/>
      <c r="G101" s="543"/>
      <c r="H101" s="543"/>
      <c r="I101" s="543"/>
      <c r="J101" s="543"/>
      <c r="K101" s="543"/>
      <c r="L101" s="544"/>
      <c r="M101" s="545"/>
      <c r="N101" s="546"/>
      <c r="O101" s="546"/>
      <c r="P101" s="546"/>
      <c r="Q101" s="547"/>
      <c r="R101" s="548"/>
      <c r="S101" s="548"/>
      <c r="T101" s="548"/>
      <c r="U101" s="548"/>
      <c r="V101" s="548"/>
      <c r="W101" s="432"/>
      <c r="X101" s="433"/>
      <c r="Y101" s="435"/>
      <c r="Z101" s="158" t="str">
        <f>IFERROR(VLOOKUP(Y101,【参考】数式用!$A$3:$B$58, 2, FALSE), "")</f>
        <v/>
      </c>
      <c r="AA101" s="159"/>
      <c r="AC101" s="129" t="e">
        <f>VLOOKUP(Y101,【参考】数式用!$A$3:$O$58,15,FALSE)</f>
        <v>#N/A</v>
      </c>
    </row>
    <row r="102" spans="1:29" ht="33.9" customHeight="1">
      <c r="A102" s="133"/>
      <c r="B102" s="160">
        <f t="shared" si="0"/>
        <v>58</v>
      </c>
      <c r="C102" s="542"/>
      <c r="D102" s="543"/>
      <c r="E102" s="543"/>
      <c r="F102" s="543"/>
      <c r="G102" s="543"/>
      <c r="H102" s="543"/>
      <c r="I102" s="543"/>
      <c r="J102" s="543"/>
      <c r="K102" s="543"/>
      <c r="L102" s="544"/>
      <c r="M102" s="545"/>
      <c r="N102" s="546"/>
      <c r="O102" s="546"/>
      <c r="P102" s="546"/>
      <c r="Q102" s="547"/>
      <c r="R102" s="548"/>
      <c r="S102" s="548"/>
      <c r="T102" s="548"/>
      <c r="U102" s="548"/>
      <c r="V102" s="548"/>
      <c r="W102" s="432"/>
      <c r="X102" s="433"/>
      <c r="Y102" s="435"/>
      <c r="Z102" s="158" t="str">
        <f>IFERROR(VLOOKUP(Y102,【参考】数式用!$A$3:$B$58, 2, FALSE), "")</f>
        <v/>
      </c>
      <c r="AA102" s="159"/>
      <c r="AC102" s="129" t="e">
        <f>VLOOKUP(Y102,【参考】数式用!$A$3:$O$58,15,FALSE)</f>
        <v>#N/A</v>
      </c>
    </row>
    <row r="103" spans="1:29" ht="33.9" customHeight="1">
      <c r="A103" s="133"/>
      <c r="B103" s="160">
        <f t="shared" si="0"/>
        <v>59</v>
      </c>
      <c r="C103" s="542"/>
      <c r="D103" s="543"/>
      <c r="E103" s="543"/>
      <c r="F103" s="543"/>
      <c r="G103" s="543"/>
      <c r="H103" s="543"/>
      <c r="I103" s="543"/>
      <c r="J103" s="543"/>
      <c r="K103" s="543"/>
      <c r="L103" s="544"/>
      <c r="M103" s="545"/>
      <c r="N103" s="546"/>
      <c r="O103" s="546"/>
      <c r="P103" s="546"/>
      <c r="Q103" s="547"/>
      <c r="R103" s="548"/>
      <c r="S103" s="548"/>
      <c r="T103" s="548"/>
      <c r="U103" s="548"/>
      <c r="V103" s="548"/>
      <c r="W103" s="432"/>
      <c r="X103" s="433"/>
      <c r="Y103" s="435"/>
      <c r="Z103" s="158" t="str">
        <f>IFERROR(VLOOKUP(Y103,【参考】数式用!$A$3:$B$58, 2, FALSE), "")</f>
        <v/>
      </c>
      <c r="AA103" s="159"/>
      <c r="AC103" s="129" t="e">
        <f>VLOOKUP(Y103,【参考】数式用!$A$3:$O$58,15,FALSE)</f>
        <v>#N/A</v>
      </c>
    </row>
    <row r="104" spans="1:29" ht="33.9" customHeight="1">
      <c r="A104" s="133"/>
      <c r="B104" s="160">
        <f t="shared" si="0"/>
        <v>60</v>
      </c>
      <c r="C104" s="542"/>
      <c r="D104" s="543"/>
      <c r="E104" s="543"/>
      <c r="F104" s="543"/>
      <c r="G104" s="543"/>
      <c r="H104" s="543"/>
      <c r="I104" s="543"/>
      <c r="J104" s="543"/>
      <c r="K104" s="543"/>
      <c r="L104" s="544"/>
      <c r="M104" s="545"/>
      <c r="N104" s="546"/>
      <c r="O104" s="546"/>
      <c r="P104" s="546"/>
      <c r="Q104" s="547"/>
      <c r="R104" s="548"/>
      <c r="S104" s="548"/>
      <c r="T104" s="548"/>
      <c r="U104" s="548"/>
      <c r="V104" s="548"/>
      <c r="W104" s="432"/>
      <c r="X104" s="433"/>
      <c r="Y104" s="435"/>
      <c r="Z104" s="158" t="str">
        <f>IFERROR(VLOOKUP(Y104,【参考】数式用!$A$3:$B$58, 2, FALSE), "")</f>
        <v/>
      </c>
      <c r="AA104" s="159"/>
      <c r="AC104" s="129" t="e">
        <f>VLOOKUP(Y104,【参考】数式用!$A$3:$O$58,15,FALSE)</f>
        <v>#N/A</v>
      </c>
    </row>
    <row r="105" spans="1:29" ht="33.9" customHeight="1">
      <c r="A105" s="133"/>
      <c r="B105" s="160">
        <f t="shared" si="0"/>
        <v>61</v>
      </c>
      <c r="C105" s="542"/>
      <c r="D105" s="543"/>
      <c r="E105" s="543"/>
      <c r="F105" s="543"/>
      <c r="G105" s="543"/>
      <c r="H105" s="543"/>
      <c r="I105" s="543"/>
      <c r="J105" s="543"/>
      <c r="K105" s="543"/>
      <c r="L105" s="544"/>
      <c r="M105" s="545"/>
      <c r="N105" s="546"/>
      <c r="O105" s="546"/>
      <c r="P105" s="546"/>
      <c r="Q105" s="547"/>
      <c r="R105" s="548"/>
      <c r="S105" s="548"/>
      <c r="T105" s="548"/>
      <c r="U105" s="548"/>
      <c r="V105" s="548"/>
      <c r="W105" s="432"/>
      <c r="X105" s="433"/>
      <c r="Y105" s="435"/>
      <c r="Z105" s="158" t="str">
        <f>IFERROR(VLOOKUP(Y105,【参考】数式用!$A$3:$B$58, 2, FALSE), "")</f>
        <v/>
      </c>
      <c r="AA105" s="159"/>
      <c r="AC105" s="129" t="e">
        <f>VLOOKUP(Y105,【参考】数式用!$A$3:$O$58,15,FALSE)</f>
        <v>#N/A</v>
      </c>
    </row>
    <row r="106" spans="1:29" ht="33.9" customHeight="1">
      <c r="A106" s="133"/>
      <c r="B106" s="160">
        <f t="shared" si="0"/>
        <v>62</v>
      </c>
      <c r="C106" s="542"/>
      <c r="D106" s="543"/>
      <c r="E106" s="543"/>
      <c r="F106" s="543"/>
      <c r="G106" s="543"/>
      <c r="H106" s="543"/>
      <c r="I106" s="543"/>
      <c r="J106" s="543"/>
      <c r="K106" s="543"/>
      <c r="L106" s="544"/>
      <c r="M106" s="545"/>
      <c r="N106" s="546"/>
      <c r="O106" s="546"/>
      <c r="P106" s="546"/>
      <c r="Q106" s="547"/>
      <c r="R106" s="548"/>
      <c r="S106" s="548"/>
      <c r="T106" s="548"/>
      <c r="U106" s="548"/>
      <c r="V106" s="548"/>
      <c r="W106" s="432"/>
      <c r="X106" s="433"/>
      <c r="Y106" s="435"/>
      <c r="Z106" s="158" t="str">
        <f>IFERROR(VLOOKUP(Y106,【参考】数式用!$A$3:$B$58, 2, FALSE), "")</f>
        <v/>
      </c>
      <c r="AA106" s="159"/>
      <c r="AC106" s="129" t="e">
        <f>VLOOKUP(Y106,【参考】数式用!$A$3:$O$58,15,FALSE)</f>
        <v>#N/A</v>
      </c>
    </row>
    <row r="107" spans="1:29" ht="33.9" customHeight="1">
      <c r="A107" s="133"/>
      <c r="B107" s="160">
        <f t="shared" si="0"/>
        <v>63</v>
      </c>
      <c r="C107" s="542"/>
      <c r="D107" s="543"/>
      <c r="E107" s="543"/>
      <c r="F107" s="543"/>
      <c r="G107" s="543"/>
      <c r="H107" s="543"/>
      <c r="I107" s="543"/>
      <c r="J107" s="543"/>
      <c r="K107" s="543"/>
      <c r="L107" s="544"/>
      <c r="M107" s="545"/>
      <c r="N107" s="546"/>
      <c r="O107" s="546"/>
      <c r="P107" s="546"/>
      <c r="Q107" s="547"/>
      <c r="R107" s="548"/>
      <c r="S107" s="548"/>
      <c r="T107" s="548"/>
      <c r="U107" s="548"/>
      <c r="V107" s="548"/>
      <c r="W107" s="432"/>
      <c r="X107" s="433"/>
      <c r="Y107" s="435"/>
      <c r="Z107" s="158" t="str">
        <f>IFERROR(VLOOKUP(Y107,【参考】数式用!$A$3:$B$58, 2, FALSE), "")</f>
        <v/>
      </c>
      <c r="AA107" s="159"/>
      <c r="AC107" s="129" t="e">
        <f>VLOOKUP(Y107,【参考】数式用!$A$3:$O$58,15,FALSE)</f>
        <v>#N/A</v>
      </c>
    </row>
    <row r="108" spans="1:29" ht="33.9" customHeight="1">
      <c r="A108" s="133"/>
      <c r="B108" s="160">
        <f t="shared" si="0"/>
        <v>64</v>
      </c>
      <c r="C108" s="542"/>
      <c r="D108" s="543"/>
      <c r="E108" s="543"/>
      <c r="F108" s="543"/>
      <c r="G108" s="543"/>
      <c r="H108" s="543"/>
      <c r="I108" s="543"/>
      <c r="J108" s="543"/>
      <c r="K108" s="543"/>
      <c r="L108" s="544"/>
      <c r="M108" s="545"/>
      <c r="N108" s="546"/>
      <c r="O108" s="546"/>
      <c r="P108" s="546"/>
      <c r="Q108" s="547"/>
      <c r="R108" s="548"/>
      <c r="S108" s="548"/>
      <c r="T108" s="548"/>
      <c r="U108" s="548"/>
      <c r="V108" s="548"/>
      <c r="W108" s="432"/>
      <c r="X108" s="433"/>
      <c r="Y108" s="435"/>
      <c r="Z108" s="158" t="str">
        <f>IFERROR(VLOOKUP(Y108,【参考】数式用!$A$3:$B$58, 2, FALSE), "")</f>
        <v/>
      </c>
      <c r="AA108" s="159"/>
      <c r="AC108" s="129" t="e">
        <f>VLOOKUP(Y108,【参考】数式用!$A$3:$O$58,15,FALSE)</f>
        <v>#N/A</v>
      </c>
    </row>
    <row r="109" spans="1:29" ht="33.9" customHeight="1">
      <c r="A109" s="133"/>
      <c r="B109" s="160">
        <f t="shared" si="0"/>
        <v>65</v>
      </c>
      <c r="C109" s="542"/>
      <c r="D109" s="543"/>
      <c r="E109" s="543"/>
      <c r="F109" s="543"/>
      <c r="G109" s="543"/>
      <c r="H109" s="543"/>
      <c r="I109" s="543"/>
      <c r="J109" s="543"/>
      <c r="K109" s="543"/>
      <c r="L109" s="544"/>
      <c r="M109" s="545"/>
      <c r="N109" s="546"/>
      <c r="O109" s="546"/>
      <c r="P109" s="546"/>
      <c r="Q109" s="547"/>
      <c r="R109" s="548"/>
      <c r="S109" s="548"/>
      <c r="T109" s="548"/>
      <c r="U109" s="548"/>
      <c r="V109" s="548"/>
      <c r="W109" s="432"/>
      <c r="X109" s="433"/>
      <c r="Y109" s="435"/>
      <c r="Z109" s="158" t="str">
        <f>IFERROR(VLOOKUP(Y109,【参考】数式用!$A$3:$B$58, 2, FALSE), "")</f>
        <v/>
      </c>
      <c r="AA109" s="159"/>
      <c r="AC109" s="129" t="e">
        <f>VLOOKUP(Y109,【参考】数式用!$A$3:$O$58,15,FALSE)</f>
        <v>#N/A</v>
      </c>
    </row>
    <row r="110" spans="1:29" ht="33.9" customHeight="1">
      <c r="A110" s="133"/>
      <c r="B110" s="160">
        <f t="shared" si="0"/>
        <v>66</v>
      </c>
      <c r="C110" s="542"/>
      <c r="D110" s="543"/>
      <c r="E110" s="543"/>
      <c r="F110" s="543"/>
      <c r="G110" s="543"/>
      <c r="H110" s="543"/>
      <c r="I110" s="543"/>
      <c r="J110" s="543"/>
      <c r="K110" s="543"/>
      <c r="L110" s="544"/>
      <c r="M110" s="545"/>
      <c r="N110" s="546"/>
      <c r="O110" s="546"/>
      <c r="P110" s="546"/>
      <c r="Q110" s="547"/>
      <c r="R110" s="548"/>
      <c r="S110" s="548"/>
      <c r="T110" s="548"/>
      <c r="U110" s="548"/>
      <c r="V110" s="548"/>
      <c r="W110" s="432"/>
      <c r="X110" s="433"/>
      <c r="Y110" s="435"/>
      <c r="Z110" s="158" t="str">
        <f>IFERROR(VLOOKUP(Y110,【参考】数式用!$A$3:$B$58, 2, FALSE), "")</f>
        <v/>
      </c>
      <c r="AA110" s="159"/>
      <c r="AC110" s="129" t="e">
        <f>VLOOKUP(Y110,【参考】数式用!$A$3:$O$58,15,FALSE)</f>
        <v>#N/A</v>
      </c>
    </row>
    <row r="111" spans="1:29" ht="33.9" customHeight="1">
      <c r="A111" s="133"/>
      <c r="B111" s="160">
        <f t="shared" ref="B111:B144" si="1">B110+1</f>
        <v>67</v>
      </c>
      <c r="C111" s="542"/>
      <c r="D111" s="543"/>
      <c r="E111" s="543"/>
      <c r="F111" s="543"/>
      <c r="G111" s="543"/>
      <c r="H111" s="543"/>
      <c r="I111" s="543"/>
      <c r="J111" s="543"/>
      <c r="K111" s="543"/>
      <c r="L111" s="544"/>
      <c r="M111" s="545"/>
      <c r="N111" s="546"/>
      <c r="O111" s="546"/>
      <c r="P111" s="546"/>
      <c r="Q111" s="547"/>
      <c r="R111" s="548"/>
      <c r="S111" s="548"/>
      <c r="T111" s="548"/>
      <c r="U111" s="548"/>
      <c r="V111" s="548"/>
      <c r="W111" s="432"/>
      <c r="X111" s="433"/>
      <c r="Y111" s="435"/>
      <c r="Z111" s="158" t="str">
        <f>IFERROR(VLOOKUP(Y111,【参考】数式用!$A$3:$B$58, 2, FALSE), "")</f>
        <v/>
      </c>
      <c r="AA111" s="159"/>
      <c r="AC111" s="129" t="e">
        <f>VLOOKUP(Y111,【参考】数式用!$A$3:$O$58,15,FALSE)</f>
        <v>#N/A</v>
      </c>
    </row>
    <row r="112" spans="1:29" ht="33.9" customHeight="1">
      <c r="A112" s="133"/>
      <c r="B112" s="160">
        <f t="shared" si="1"/>
        <v>68</v>
      </c>
      <c r="C112" s="542"/>
      <c r="D112" s="543"/>
      <c r="E112" s="543"/>
      <c r="F112" s="543"/>
      <c r="G112" s="543"/>
      <c r="H112" s="543"/>
      <c r="I112" s="543"/>
      <c r="J112" s="543"/>
      <c r="K112" s="543"/>
      <c r="L112" s="544"/>
      <c r="M112" s="545"/>
      <c r="N112" s="546"/>
      <c r="O112" s="546"/>
      <c r="P112" s="546"/>
      <c r="Q112" s="547"/>
      <c r="R112" s="548"/>
      <c r="S112" s="548"/>
      <c r="T112" s="548"/>
      <c r="U112" s="548"/>
      <c r="V112" s="548"/>
      <c r="W112" s="432"/>
      <c r="X112" s="433"/>
      <c r="Y112" s="435"/>
      <c r="Z112" s="158" t="str">
        <f>IFERROR(VLOOKUP(Y112,【参考】数式用!$A$3:$B$58, 2, FALSE), "")</f>
        <v/>
      </c>
      <c r="AA112" s="159"/>
      <c r="AC112" s="129" t="e">
        <f>VLOOKUP(Y112,【参考】数式用!$A$3:$O$58,15,FALSE)</f>
        <v>#N/A</v>
      </c>
    </row>
    <row r="113" spans="1:29" ht="33.9" customHeight="1">
      <c r="A113" s="133"/>
      <c r="B113" s="160">
        <f t="shared" si="1"/>
        <v>69</v>
      </c>
      <c r="C113" s="542"/>
      <c r="D113" s="543"/>
      <c r="E113" s="543"/>
      <c r="F113" s="543"/>
      <c r="G113" s="543"/>
      <c r="H113" s="543"/>
      <c r="I113" s="543"/>
      <c r="J113" s="543"/>
      <c r="K113" s="543"/>
      <c r="L113" s="544"/>
      <c r="M113" s="545"/>
      <c r="N113" s="546"/>
      <c r="O113" s="546"/>
      <c r="P113" s="546"/>
      <c r="Q113" s="547"/>
      <c r="R113" s="548"/>
      <c r="S113" s="548"/>
      <c r="T113" s="548"/>
      <c r="U113" s="548"/>
      <c r="V113" s="548"/>
      <c r="W113" s="432"/>
      <c r="X113" s="433"/>
      <c r="Y113" s="435"/>
      <c r="Z113" s="158" t="str">
        <f>IFERROR(VLOOKUP(Y113,【参考】数式用!$A$3:$B$58, 2, FALSE), "")</f>
        <v/>
      </c>
      <c r="AA113" s="159"/>
      <c r="AC113" s="129" t="e">
        <f>VLOOKUP(Y113,【参考】数式用!$A$3:$O$58,15,FALSE)</f>
        <v>#N/A</v>
      </c>
    </row>
    <row r="114" spans="1:29" ht="33.9" customHeight="1">
      <c r="A114" s="133"/>
      <c r="B114" s="160">
        <f t="shared" si="1"/>
        <v>70</v>
      </c>
      <c r="C114" s="542"/>
      <c r="D114" s="543"/>
      <c r="E114" s="543"/>
      <c r="F114" s="543"/>
      <c r="G114" s="543"/>
      <c r="H114" s="543"/>
      <c r="I114" s="543"/>
      <c r="J114" s="543"/>
      <c r="K114" s="543"/>
      <c r="L114" s="544"/>
      <c r="M114" s="545"/>
      <c r="N114" s="546"/>
      <c r="O114" s="546"/>
      <c r="P114" s="546"/>
      <c r="Q114" s="547"/>
      <c r="R114" s="548"/>
      <c r="S114" s="548"/>
      <c r="T114" s="548"/>
      <c r="U114" s="548"/>
      <c r="V114" s="548"/>
      <c r="W114" s="432"/>
      <c r="X114" s="433"/>
      <c r="Y114" s="435"/>
      <c r="Z114" s="158" t="str">
        <f>IFERROR(VLOOKUP(Y114,【参考】数式用!$A$3:$B$58, 2, FALSE), "")</f>
        <v/>
      </c>
      <c r="AA114" s="159"/>
      <c r="AC114" s="129" t="e">
        <f>VLOOKUP(Y114,【参考】数式用!$A$3:$O$58,15,FALSE)</f>
        <v>#N/A</v>
      </c>
    </row>
    <row r="115" spans="1:29" ht="33.9" customHeight="1">
      <c r="A115" s="133"/>
      <c r="B115" s="160">
        <f t="shared" si="1"/>
        <v>71</v>
      </c>
      <c r="C115" s="542"/>
      <c r="D115" s="543"/>
      <c r="E115" s="543"/>
      <c r="F115" s="543"/>
      <c r="G115" s="543"/>
      <c r="H115" s="543"/>
      <c r="I115" s="543"/>
      <c r="J115" s="543"/>
      <c r="K115" s="543"/>
      <c r="L115" s="544"/>
      <c r="M115" s="545"/>
      <c r="N115" s="546"/>
      <c r="O115" s="546"/>
      <c r="P115" s="546"/>
      <c r="Q115" s="547"/>
      <c r="R115" s="548"/>
      <c r="S115" s="548"/>
      <c r="T115" s="548"/>
      <c r="U115" s="548"/>
      <c r="V115" s="548"/>
      <c r="W115" s="432"/>
      <c r="X115" s="433"/>
      <c r="Y115" s="435"/>
      <c r="Z115" s="158" t="str">
        <f>IFERROR(VLOOKUP(Y115,【参考】数式用!$A$3:$B$58, 2, FALSE), "")</f>
        <v/>
      </c>
      <c r="AA115" s="159"/>
      <c r="AC115" s="129" t="e">
        <f>VLOOKUP(Y115,【参考】数式用!$A$3:$O$58,15,FALSE)</f>
        <v>#N/A</v>
      </c>
    </row>
    <row r="116" spans="1:29" ht="33.9" customHeight="1">
      <c r="A116" s="133"/>
      <c r="B116" s="160">
        <f t="shared" si="1"/>
        <v>72</v>
      </c>
      <c r="C116" s="542"/>
      <c r="D116" s="543"/>
      <c r="E116" s="543"/>
      <c r="F116" s="543"/>
      <c r="G116" s="543"/>
      <c r="H116" s="543"/>
      <c r="I116" s="543"/>
      <c r="J116" s="543"/>
      <c r="K116" s="543"/>
      <c r="L116" s="544"/>
      <c r="M116" s="545"/>
      <c r="N116" s="546"/>
      <c r="O116" s="546"/>
      <c r="P116" s="546"/>
      <c r="Q116" s="547"/>
      <c r="R116" s="548"/>
      <c r="S116" s="548"/>
      <c r="T116" s="548"/>
      <c r="U116" s="548"/>
      <c r="V116" s="548"/>
      <c r="W116" s="432"/>
      <c r="X116" s="433"/>
      <c r="Y116" s="435"/>
      <c r="Z116" s="158" t="str">
        <f>IFERROR(VLOOKUP(Y116,【参考】数式用!$A$3:$B$58, 2, FALSE), "")</f>
        <v/>
      </c>
      <c r="AA116" s="159"/>
      <c r="AC116" s="129" t="e">
        <f>VLOOKUP(Y116,【参考】数式用!$A$3:$O$58,15,FALSE)</f>
        <v>#N/A</v>
      </c>
    </row>
    <row r="117" spans="1:29" ht="33.9" customHeight="1">
      <c r="A117" s="133"/>
      <c r="B117" s="160">
        <f t="shared" si="1"/>
        <v>73</v>
      </c>
      <c r="C117" s="542"/>
      <c r="D117" s="543"/>
      <c r="E117" s="543"/>
      <c r="F117" s="543"/>
      <c r="G117" s="543"/>
      <c r="H117" s="543"/>
      <c r="I117" s="543"/>
      <c r="J117" s="543"/>
      <c r="K117" s="543"/>
      <c r="L117" s="544"/>
      <c r="M117" s="545"/>
      <c r="N117" s="546"/>
      <c r="O117" s="546"/>
      <c r="P117" s="546"/>
      <c r="Q117" s="547"/>
      <c r="R117" s="548"/>
      <c r="S117" s="548"/>
      <c r="T117" s="548"/>
      <c r="U117" s="548"/>
      <c r="V117" s="548"/>
      <c r="W117" s="432"/>
      <c r="X117" s="433"/>
      <c r="Y117" s="435"/>
      <c r="Z117" s="158" t="str">
        <f>IFERROR(VLOOKUP(Y117,【参考】数式用!$A$3:$B$58, 2, FALSE), "")</f>
        <v/>
      </c>
      <c r="AA117" s="159"/>
      <c r="AC117" s="129" t="e">
        <f>VLOOKUP(Y117,【参考】数式用!$A$3:$O$58,15,FALSE)</f>
        <v>#N/A</v>
      </c>
    </row>
    <row r="118" spans="1:29" ht="33.9" customHeight="1">
      <c r="A118" s="133"/>
      <c r="B118" s="160">
        <f t="shared" si="1"/>
        <v>74</v>
      </c>
      <c r="C118" s="542"/>
      <c r="D118" s="543"/>
      <c r="E118" s="543"/>
      <c r="F118" s="543"/>
      <c r="G118" s="543"/>
      <c r="H118" s="543"/>
      <c r="I118" s="543"/>
      <c r="J118" s="543"/>
      <c r="K118" s="543"/>
      <c r="L118" s="544"/>
      <c r="M118" s="545"/>
      <c r="N118" s="546"/>
      <c r="O118" s="546"/>
      <c r="P118" s="546"/>
      <c r="Q118" s="547"/>
      <c r="R118" s="548"/>
      <c r="S118" s="548"/>
      <c r="T118" s="548"/>
      <c r="U118" s="548"/>
      <c r="V118" s="548"/>
      <c r="W118" s="432"/>
      <c r="X118" s="433"/>
      <c r="Y118" s="435"/>
      <c r="Z118" s="158" t="str">
        <f>IFERROR(VLOOKUP(Y118,【参考】数式用!$A$3:$B$58, 2, FALSE), "")</f>
        <v/>
      </c>
      <c r="AA118" s="159"/>
      <c r="AC118" s="129" t="e">
        <f>VLOOKUP(Y118,【参考】数式用!$A$3:$O$58,15,FALSE)</f>
        <v>#N/A</v>
      </c>
    </row>
    <row r="119" spans="1:29" ht="33.9" customHeight="1">
      <c r="A119" s="133"/>
      <c r="B119" s="160">
        <f t="shared" si="1"/>
        <v>75</v>
      </c>
      <c r="C119" s="542"/>
      <c r="D119" s="543"/>
      <c r="E119" s="543"/>
      <c r="F119" s="543"/>
      <c r="G119" s="543"/>
      <c r="H119" s="543"/>
      <c r="I119" s="543"/>
      <c r="J119" s="543"/>
      <c r="K119" s="543"/>
      <c r="L119" s="544"/>
      <c r="M119" s="545"/>
      <c r="N119" s="546"/>
      <c r="O119" s="546"/>
      <c r="P119" s="546"/>
      <c r="Q119" s="547"/>
      <c r="R119" s="548"/>
      <c r="S119" s="548"/>
      <c r="T119" s="548"/>
      <c r="U119" s="548"/>
      <c r="V119" s="548"/>
      <c r="W119" s="432"/>
      <c r="X119" s="433"/>
      <c r="Y119" s="435"/>
      <c r="Z119" s="158" t="str">
        <f>IFERROR(VLOOKUP(Y119,【参考】数式用!$A$3:$B$58, 2, FALSE), "")</f>
        <v/>
      </c>
      <c r="AA119" s="159"/>
      <c r="AC119" s="129" t="e">
        <f>VLOOKUP(Y119,【参考】数式用!$A$3:$O$58,15,FALSE)</f>
        <v>#N/A</v>
      </c>
    </row>
    <row r="120" spans="1:29" ht="33.9" customHeight="1">
      <c r="A120" s="133"/>
      <c r="B120" s="160">
        <f t="shared" si="1"/>
        <v>76</v>
      </c>
      <c r="C120" s="542"/>
      <c r="D120" s="543"/>
      <c r="E120" s="543"/>
      <c r="F120" s="543"/>
      <c r="G120" s="543"/>
      <c r="H120" s="543"/>
      <c r="I120" s="543"/>
      <c r="J120" s="543"/>
      <c r="K120" s="543"/>
      <c r="L120" s="544"/>
      <c r="M120" s="545"/>
      <c r="N120" s="546"/>
      <c r="O120" s="546"/>
      <c r="P120" s="546"/>
      <c r="Q120" s="547"/>
      <c r="R120" s="548"/>
      <c r="S120" s="548"/>
      <c r="T120" s="548"/>
      <c r="U120" s="548"/>
      <c r="V120" s="548"/>
      <c r="W120" s="432"/>
      <c r="X120" s="433"/>
      <c r="Y120" s="435"/>
      <c r="Z120" s="158" t="str">
        <f>IFERROR(VLOOKUP(Y120,【参考】数式用!$A$3:$B$58, 2, FALSE), "")</f>
        <v/>
      </c>
      <c r="AA120" s="159"/>
      <c r="AC120" s="129" t="e">
        <f>VLOOKUP(Y120,【参考】数式用!$A$3:$O$58,15,FALSE)</f>
        <v>#N/A</v>
      </c>
    </row>
    <row r="121" spans="1:29" ht="33.9" customHeight="1">
      <c r="A121" s="133"/>
      <c r="B121" s="160">
        <f t="shared" si="1"/>
        <v>77</v>
      </c>
      <c r="C121" s="542"/>
      <c r="D121" s="543"/>
      <c r="E121" s="543"/>
      <c r="F121" s="543"/>
      <c r="G121" s="543"/>
      <c r="H121" s="543"/>
      <c r="I121" s="543"/>
      <c r="J121" s="543"/>
      <c r="K121" s="543"/>
      <c r="L121" s="544"/>
      <c r="M121" s="545"/>
      <c r="N121" s="546"/>
      <c r="O121" s="546"/>
      <c r="P121" s="546"/>
      <c r="Q121" s="547"/>
      <c r="R121" s="548"/>
      <c r="S121" s="548"/>
      <c r="T121" s="548"/>
      <c r="U121" s="548"/>
      <c r="V121" s="548"/>
      <c r="W121" s="432"/>
      <c r="X121" s="433"/>
      <c r="Y121" s="435"/>
      <c r="Z121" s="158" t="str">
        <f>IFERROR(VLOOKUP(Y121,【参考】数式用!$A$3:$B$58, 2, FALSE), "")</f>
        <v/>
      </c>
      <c r="AA121" s="159"/>
      <c r="AC121" s="129" t="e">
        <f>VLOOKUP(Y121,【参考】数式用!$A$3:$O$58,15,FALSE)</f>
        <v>#N/A</v>
      </c>
    </row>
    <row r="122" spans="1:29" ht="33.9" customHeight="1">
      <c r="A122" s="133"/>
      <c r="B122" s="160">
        <f t="shared" si="1"/>
        <v>78</v>
      </c>
      <c r="C122" s="542"/>
      <c r="D122" s="543"/>
      <c r="E122" s="543"/>
      <c r="F122" s="543"/>
      <c r="G122" s="543"/>
      <c r="H122" s="543"/>
      <c r="I122" s="543"/>
      <c r="J122" s="543"/>
      <c r="K122" s="543"/>
      <c r="L122" s="544"/>
      <c r="M122" s="545"/>
      <c r="N122" s="546"/>
      <c r="O122" s="546"/>
      <c r="P122" s="546"/>
      <c r="Q122" s="547"/>
      <c r="R122" s="548"/>
      <c r="S122" s="548"/>
      <c r="T122" s="548"/>
      <c r="U122" s="548"/>
      <c r="V122" s="548"/>
      <c r="W122" s="432"/>
      <c r="X122" s="433"/>
      <c r="Y122" s="435"/>
      <c r="Z122" s="158" t="str">
        <f>IFERROR(VLOOKUP(Y122,【参考】数式用!$A$3:$B$58, 2, FALSE), "")</f>
        <v/>
      </c>
      <c r="AA122" s="159"/>
      <c r="AC122" s="129" t="e">
        <f>VLOOKUP(Y122,【参考】数式用!$A$3:$O$58,15,FALSE)</f>
        <v>#N/A</v>
      </c>
    </row>
    <row r="123" spans="1:29" ht="33.9" customHeight="1">
      <c r="A123" s="133"/>
      <c r="B123" s="160">
        <f t="shared" si="1"/>
        <v>79</v>
      </c>
      <c r="C123" s="542"/>
      <c r="D123" s="543"/>
      <c r="E123" s="543"/>
      <c r="F123" s="543"/>
      <c r="G123" s="543"/>
      <c r="H123" s="543"/>
      <c r="I123" s="543"/>
      <c r="J123" s="543"/>
      <c r="K123" s="543"/>
      <c r="L123" s="544"/>
      <c r="M123" s="545"/>
      <c r="N123" s="546"/>
      <c r="O123" s="546"/>
      <c r="P123" s="546"/>
      <c r="Q123" s="547"/>
      <c r="R123" s="548"/>
      <c r="S123" s="548"/>
      <c r="T123" s="548"/>
      <c r="U123" s="548"/>
      <c r="V123" s="548"/>
      <c r="W123" s="432"/>
      <c r="X123" s="433"/>
      <c r="Y123" s="435"/>
      <c r="Z123" s="158" t="str">
        <f>IFERROR(VLOOKUP(Y123,【参考】数式用!$A$3:$B$58, 2, FALSE), "")</f>
        <v/>
      </c>
      <c r="AA123" s="159"/>
      <c r="AC123" s="129" t="e">
        <f>VLOOKUP(Y123,【参考】数式用!$A$3:$O$58,15,FALSE)</f>
        <v>#N/A</v>
      </c>
    </row>
    <row r="124" spans="1:29" ht="33.9" customHeight="1">
      <c r="A124" s="133"/>
      <c r="B124" s="160">
        <f t="shared" si="1"/>
        <v>80</v>
      </c>
      <c r="C124" s="542"/>
      <c r="D124" s="543"/>
      <c r="E124" s="543"/>
      <c r="F124" s="543"/>
      <c r="G124" s="543"/>
      <c r="H124" s="543"/>
      <c r="I124" s="543"/>
      <c r="J124" s="543"/>
      <c r="K124" s="543"/>
      <c r="L124" s="544"/>
      <c r="M124" s="545"/>
      <c r="N124" s="546"/>
      <c r="O124" s="546"/>
      <c r="P124" s="546"/>
      <c r="Q124" s="547"/>
      <c r="R124" s="548"/>
      <c r="S124" s="548"/>
      <c r="T124" s="548"/>
      <c r="U124" s="548"/>
      <c r="V124" s="548"/>
      <c r="W124" s="432"/>
      <c r="X124" s="433"/>
      <c r="Y124" s="435"/>
      <c r="Z124" s="158" t="str">
        <f>IFERROR(VLOOKUP(Y124,【参考】数式用!$A$3:$B$58, 2, FALSE), "")</f>
        <v/>
      </c>
      <c r="AA124" s="159"/>
      <c r="AC124" s="129" t="e">
        <f>VLOOKUP(Y124,【参考】数式用!$A$3:$O$58,15,FALSE)</f>
        <v>#N/A</v>
      </c>
    </row>
    <row r="125" spans="1:29" ht="33.9" customHeight="1">
      <c r="A125" s="133"/>
      <c r="B125" s="160">
        <f t="shared" si="1"/>
        <v>81</v>
      </c>
      <c r="C125" s="542"/>
      <c r="D125" s="543"/>
      <c r="E125" s="543"/>
      <c r="F125" s="543"/>
      <c r="G125" s="543"/>
      <c r="H125" s="543"/>
      <c r="I125" s="543"/>
      <c r="J125" s="543"/>
      <c r="K125" s="543"/>
      <c r="L125" s="544"/>
      <c r="M125" s="545"/>
      <c r="N125" s="546"/>
      <c r="O125" s="546"/>
      <c r="P125" s="546"/>
      <c r="Q125" s="547"/>
      <c r="R125" s="548"/>
      <c r="S125" s="548"/>
      <c r="T125" s="548"/>
      <c r="U125" s="548"/>
      <c r="V125" s="548"/>
      <c r="W125" s="432"/>
      <c r="X125" s="433"/>
      <c r="Y125" s="435"/>
      <c r="Z125" s="158" t="str">
        <f>IFERROR(VLOOKUP(Y125,【参考】数式用!$A$3:$B$58, 2, FALSE), "")</f>
        <v/>
      </c>
      <c r="AA125" s="159"/>
      <c r="AC125" s="129" t="e">
        <f>VLOOKUP(Y125,【参考】数式用!$A$3:$O$58,15,FALSE)</f>
        <v>#N/A</v>
      </c>
    </row>
    <row r="126" spans="1:29" ht="33.9" customHeight="1">
      <c r="A126" s="133"/>
      <c r="B126" s="160">
        <f t="shared" si="1"/>
        <v>82</v>
      </c>
      <c r="C126" s="542"/>
      <c r="D126" s="543"/>
      <c r="E126" s="543"/>
      <c r="F126" s="543"/>
      <c r="G126" s="543"/>
      <c r="H126" s="543"/>
      <c r="I126" s="543"/>
      <c r="J126" s="543"/>
      <c r="K126" s="543"/>
      <c r="L126" s="544"/>
      <c r="M126" s="545"/>
      <c r="N126" s="546"/>
      <c r="O126" s="546"/>
      <c r="P126" s="546"/>
      <c r="Q126" s="547"/>
      <c r="R126" s="548"/>
      <c r="S126" s="548"/>
      <c r="T126" s="548"/>
      <c r="U126" s="548"/>
      <c r="V126" s="548"/>
      <c r="W126" s="432"/>
      <c r="X126" s="433"/>
      <c r="Y126" s="435"/>
      <c r="Z126" s="158" t="str">
        <f>IFERROR(VLOOKUP(Y126,【参考】数式用!$A$3:$B$58, 2, FALSE), "")</f>
        <v/>
      </c>
      <c r="AA126" s="159"/>
      <c r="AC126" s="129" t="e">
        <f>VLOOKUP(Y126,【参考】数式用!$A$3:$O$58,15,FALSE)</f>
        <v>#N/A</v>
      </c>
    </row>
    <row r="127" spans="1:29" ht="33.9" customHeight="1">
      <c r="A127" s="133"/>
      <c r="B127" s="160">
        <f t="shared" si="1"/>
        <v>83</v>
      </c>
      <c r="C127" s="542"/>
      <c r="D127" s="543"/>
      <c r="E127" s="543"/>
      <c r="F127" s="543"/>
      <c r="G127" s="543"/>
      <c r="H127" s="543"/>
      <c r="I127" s="543"/>
      <c r="J127" s="543"/>
      <c r="K127" s="543"/>
      <c r="L127" s="544"/>
      <c r="M127" s="545"/>
      <c r="N127" s="546"/>
      <c r="O127" s="546"/>
      <c r="P127" s="546"/>
      <c r="Q127" s="547"/>
      <c r="R127" s="548"/>
      <c r="S127" s="548"/>
      <c r="T127" s="548"/>
      <c r="U127" s="548"/>
      <c r="V127" s="548"/>
      <c r="W127" s="432"/>
      <c r="X127" s="433"/>
      <c r="Y127" s="435"/>
      <c r="Z127" s="158" t="str">
        <f>IFERROR(VLOOKUP(Y127,【参考】数式用!$A$3:$B$58, 2, FALSE), "")</f>
        <v/>
      </c>
      <c r="AA127" s="159"/>
      <c r="AC127" s="129" t="e">
        <f>VLOOKUP(Y127,【参考】数式用!$A$3:$O$58,15,FALSE)</f>
        <v>#N/A</v>
      </c>
    </row>
    <row r="128" spans="1:29" ht="33.9" customHeight="1">
      <c r="A128" s="133"/>
      <c r="B128" s="160">
        <f t="shared" si="1"/>
        <v>84</v>
      </c>
      <c r="C128" s="542"/>
      <c r="D128" s="543"/>
      <c r="E128" s="543"/>
      <c r="F128" s="543"/>
      <c r="G128" s="543"/>
      <c r="H128" s="543"/>
      <c r="I128" s="543"/>
      <c r="J128" s="543"/>
      <c r="K128" s="543"/>
      <c r="L128" s="544"/>
      <c r="M128" s="545"/>
      <c r="N128" s="546"/>
      <c r="O128" s="546"/>
      <c r="P128" s="546"/>
      <c r="Q128" s="547"/>
      <c r="R128" s="548"/>
      <c r="S128" s="548"/>
      <c r="T128" s="548"/>
      <c r="U128" s="548"/>
      <c r="V128" s="548"/>
      <c r="W128" s="432"/>
      <c r="X128" s="433"/>
      <c r="Y128" s="435"/>
      <c r="Z128" s="158" t="str">
        <f>IFERROR(VLOOKUP(Y128,【参考】数式用!$A$3:$B$58, 2, FALSE), "")</f>
        <v/>
      </c>
      <c r="AA128" s="159"/>
      <c r="AC128" s="129" t="e">
        <f>VLOOKUP(Y128,【参考】数式用!$A$3:$O$58,15,FALSE)</f>
        <v>#N/A</v>
      </c>
    </row>
    <row r="129" spans="1:29" ht="33.9" customHeight="1">
      <c r="A129" s="133"/>
      <c r="B129" s="160">
        <f t="shared" si="1"/>
        <v>85</v>
      </c>
      <c r="C129" s="542"/>
      <c r="D129" s="543"/>
      <c r="E129" s="543"/>
      <c r="F129" s="543"/>
      <c r="G129" s="543"/>
      <c r="H129" s="543"/>
      <c r="I129" s="543"/>
      <c r="J129" s="543"/>
      <c r="K129" s="543"/>
      <c r="L129" s="544"/>
      <c r="M129" s="545"/>
      <c r="N129" s="546"/>
      <c r="O129" s="546"/>
      <c r="P129" s="546"/>
      <c r="Q129" s="547"/>
      <c r="R129" s="548"/>
      <c r="S129" s="548"/>
      <c r="T129" s="548"/>
      <c r="U129" s="548"/>
      <c r="V129" s="548"/>
      <c r="W129" s="432"/>
      <c r="X129" s="433"/>
      <c r="Y129" s="435"/>
      <c r="Z129" s="158" t="str">
        <f>IFERROR(VLOOKUP(Y129,【参考】数式用!$A$3:$B$58, 2, FALSE), "")</f>
        <v/>
      </c>
      <c r="AA129" s="159"/>
      <c r="AC129" s="129" t="e">
        <f>VLOOKUP(Y129,【参考】数式用!$A$3:$O$58,15,FALSE)</f>
        <v>#N/A</v>
      </c>
    </row>
    <row r="130" spans="1:29" ht="33.9" customHeight="1">
      <c r="A130" s="133"/>
      <c r="B130" s="160">
        <f t="shared" si="1"/>
        <v>86</v>
      </c>
      <c r="C130" s="542"/>
      <c r="D130" s="543"/>
      <c r="E130" s="543"/>
      <c r="F130" s="543"/>
      <c r="G130" s="543"/>
      <c r="H130" s="543"/>
      <c r="I130" s="543"/>
      <c r="J130" s="543"/>
      <c r="K130" s="543"/>
      <c r="L130" s="544"/>
      <c r="M130" s="545"/>
      <c r="N130" s="546"/>
      <c r="O130" s="546"/>
      <c r="P130" s="546"/>
      <c r="Q130" s="547"/>
      <c r="R130" s="548"/>
      <c r="S130" s="548"/>
      <c r="T130" s="548"/>
      <c r="U130" s="548"/>
      <c r="V130" s="548"/>
      <c r="W130" s="432"/>
      <c r="X130" s="433"/>
      <c r="Y130" s="435"/>
      <c r="Z130" s="158" t="str">
        <f>IFERROR(VLOOKUP(Y130,【参考】数式用!$A$3:$B$58, 2, FALSE), "")</f>
        <v/>
      </c>
      <c r="AA130" s="159"/>
      <c r="AC130" s="129" t="e">
        <f>VLOOKUP(Y130,【参考】数式用!$A$3:$O$58,15,FALSE)</f>
        <v>#N/A</v>
      </c>
    </row>
    <row r="131" spans="1:29" ht="33.9" customHeight="1">
      <c r="A131" s="133"/>
      <c r="B131" s="160">
        <f t="shared" si="1"/>
        <v>87</v>
      </c>
      <c r="C131" s="542"/>
      <c r="D131" s="543"/>
      <c r="E131" s="543"/>
      <c r="F131" s="543"/>
      <c r="G131" s="543"/>
      <c r="H131" s="543"/>
      <c r="I131" s="543"/>
      <c r="J131" s="543"/>
      <c r="K131" s="543"/>
      <c r="L131" s="544"/>
      <c r="M131" s="545"/>
      <c r="N131" s="546"/>
      <c r="O131" s="546"/>
      <c r="P131" s="546"/>
      <c r="Q131" s="547"/>
      <c r="R131" s="548"/>
      <c r="S131" s="548"/>
      <c r="T131" s="548"/>
      <c r="U131" s="548"/>
      <c r="V131" s="548"/>
      <c r="W131" s="432"/>
      <c r="X131" s="433"/>
      <c r="Y131" s="435"/>
      <c r="Z131" s="158" t="str">
        <f>IFERROR(VLOOKUP(Y131,【参考】数式用!$A$3:$B$58, 2, FALSE), "")</f>
        <v/>
      </c>
      <c r="AA131" s="159"/>
      <c r="AC131" s="129" t="e">
        <f>VLOOKUP(Y131,【参考】数式用!$A$3:$O$58,15,FALSE)</f>
        <v>#N/A</v>
      </c>
    </row>
    <row r="132" spans="1:29" ht="33.9" customHeight="1">
      <c r="A132" s="133"/>
      <c r="B132" s="160">
        <f t="shared" si="1"/>
        <v>88</v>
      </c>
      <c r="C132" s="542"/>
      <c r="D132" s="543"/>
      <c r="E132" s="543"/>
      <c r="F132" s="543"/>
      <c r="G132" s="543"/>
      <c r="H132" s="543"/>
      <c r="I132" s="543"/>
      <c r="J132" s="543"/>
      <c r="K132" s="543"/>
      <c r="L132" s="544"/>
      <c r="M132" s="545"/>
      <c r="N132" s="546"/>
      <c r="O132" s="546"/>
      <c r="P132" s="546"/>
      <c r="Q132" s="547"/>
      <c r="R132" s="548"/>
      <c r="S132" s="548"/>
      <c r="T132" s="548"/>
      <c r="U132" s="548"/>
      <c r="V132" s="548"/>
      <c r="W132" s="432"/>
      <c r="X132" s="433"/>
      <c r="Y132" s="435"/>
      <c r="Z132" s="158" t="str">
        <f>IFERROR(VLOOKUP(Y132,【参考】数式用!$A$3:$B$58, 2, FALSE), "")</f>
        <v/>
      </c>
      <c r="AA132" s="159"/>
      <c r="AC132" s="129" t="e">
        <f>VLOOKUP(Y132,【参考】数式用!$A$3:$O$58,15,FALSE)</f>
        <v>#N/A</v>
      </c>
    </row>
    <row r="133" spans="1:29" ht="33.9" customHeight="1">
      <c r="A133" s="133"/>
      <c r="B133" s="160">
        <f t="shared" si="1"/>
        <v>89</v>
      </c>
      <c r="C133" s="542"/>
      <c r="D133" s="543"/>
      <c r="E133" s="543"/>
      <c r="F133" s="543"/>
      <c r="G133" s="543"/>
      <c r="H133" s="543"/>
      <c r="I133" s="543"/>
      <c r="J133" s="543"/>
      <c r="K133" s="543"/>
      <c r="L133" s="544"/>
      <c r="M133" s="545"/>
      <c r="N133" s="546"/>
      <c r="O133" s="546"/>
      <c r="P133" s="546"/>
      <c r="Q133" s="547"/>
      <c r="R133" s="548"/>
      <c r="S133" s="548"/>
      <c r="T133" s="548"/>
      <c r="U133" s="548"/>
      <c r="V133" s="548"/>
      <c r="W133" s="432"/>
      <c r="X133" s="433"/>
      <c r="Y133" s="435"/>
      <c r="Z133" s="158" t="str">
        <f>IFERROR(VLOOKUP(Y133,【参考】数式用!$A$3:$B$58, 2, FALSE), "")</f>
        <v/>
      </c>
      <c r="AA133" s="159"/>
      <c r="AC133" s="129" t="e">
        <f>VLOOKUP(Y133,【参考】数式用!$A$3:$O$58,15,FALSE)</f>
        <v>#N/A</v>
      </c>
    </row>
    <row r="134" spans="1:29" ht="33.9" customHeight="1">
      <c r="A134" s="133"/>
      <c r="B134" s="160">
        <f t="shared" si="1"/>
        <v>90</v>
      </c>
      <c r="C134" s="542"/>
      <c r="D134" s="543"/>
      <c r="E134" s="543"/>
      <c r="F134" s="543"/>
      <c r="G134" s="543"/>
      <c r="H134" s="543"/>
      <c r="I134" s="543"/>
      <c r="J134" s="543"/>
      <c r="K134" s="543"/>
      <c r="L134" s="544"/>
      <c r="M134" s="545"/>
      <c r="N134" s="546"/>
      <c r="O134" s="546"/>
      <c r="P134" s="546"/>
      <c r="Q134" s="547"/>
      <c r="R134" s="548"/>
      <c r="S134" s="548"/>
      <c r="T134" s="548"/>
      <c r="U134" s="548"/>
      <c r="V134" s="548"/>
      <c r="W134" s="432"/>
      <c r="X134" s="433"/>
      <c r="Y134" s="435"/>
      <c r="Z134" s="158" t="str">
        <f>IFERROR(VLOOKUP(Y134,【参考】数式用!$A$3:$B$58, 2, FALSE), "")</f>
        <v/>
      </c>
      <c r="AA134" s="159"/>
      <c r="AC134" s="129" t="e">
        <f>VLOOKUP(Y134,【参考】数式用!$A$3:$O$58,15,FALSE)</f>
        <v>#N/A</v>
      </c>
    </row>
    <row r="135" spans="1:29" ht="33.9" customHeight="1">
      <c r="A135" s="133"/>
      <c r="B135" s="160">
        <f t="shared" si="1"/>
        <v>91</v>
      </c>
      <c r="C135" s="542"/>
      <c r="D135" s="543"/>
      <c r="E135" s="543"/>
      <c r="F135" s="543"/>
      <c r="G135" s="543"/>
      <c r="H135" s="543"/>
      <c r="I135" s="543"/>
      <c r="J135" s="543"/>
      <c r="K135" s="543"/>
      <c r="L135" s="544"/>
      <c r="M135" s="545"/>
      <c r="N135" s="546"/>
      <c r="O135" s="546"/>
      <c r="P135" s="546"/>
      <c r="Q135" s="547"/>
      <c r="R135" s="548"/>
      <c r="S135" s="548"/>
      <c r="T135" s="548"/>
      <c r="U135" s="548"/>
      <c r="V135" s="548"/>
      <c r="W135" s="432"/>
      <c r="X135" s="433"/>
      <c r="Y135" s="435"/>
      <c r="Z135" s="158" t="str">
        <f>IFERROR(VLOOKUP(Y135,【参考】数式用!$A$3:$B$58, 2, FALSE), "")</f>
        <v/>
      </c>
      <c r="AA135" s="159"/>
      <c r="AC135" s="129" t="e">
        <f>VLOOKUP(Y135,【参考】数式用!$A$3:$O$58,15,FALSE)</f>
        <v>#N/A</v>
      </c>
    </row>
    <row r="136" spans="1:29" ht="33.9" customHeight="1">
      <c r="A136" s="133"/>
      <c r="B136" s="160">
        <f t="shared" si="1"/>
        <v>92</v>
      </c>
      <c r="C136" s="542"/>
      <c r="D136" s="543"/>
      <c r="E136" s="543"/>
      <c r="F136" s="543"/>
      <c r="G136" s="543"/>
      <c r="H136" s="543"/>
      <c r="I136" s="543"/>
      <c r="J136" s="543"/>
      <c r="K136" s="543"/>
      <c r="L136" s="544"/>
      <c r="M136" s="545"/>
      <c r="N136" s="546"/>
      <c r="O136" s="546"/>
      <c r="P136" s="546"/>
      <c r="Q136" s="547"/>
      <c r="R136" s="548"/>
      <c r="S136" s="548"/>
      <c r="T136" s="548"/>
      <c r="U136" s="548"/>
      <c r="V136" s="548"/>
      <c r="W136" s="432"/>
      <c r="X136" s="433"/>
      <c r="Y136" s="435"/>
      <c r="Z136" s="158" t="str">
        <f>IFERROR(VLOOKUP(Y136,【参考】数式用!$A$3:$B$58, 2, FALSE), "")</f>
        <v/>
      </c>
      <c r="AA136" s="159"/>
      <c r="AC136" s="129" t="e">
        <f>VLOOKUP(Y136,【参考】数式用!$A$3:$O$58,15,FALSE)</f>
        <v>#N/A</v>
      </c>
    </row>
    <row r="137" spans="1:29" ht="33.9" customHeight="1">
      <c r="A137" s="133"/>
      <c r="B137" s="160">
        <f t="shared" si="1"/>
        <v>93</v>
      </c>
      <c r="C137" s="542"/>
      <c r="D137" s="543"/>
      <c r="E137" s="543"/>
      <c r="F137" s="543"/>
      <c r="G137" s="543"/>
      <c r="H137" s="543"/>
      <c r="I137" s="543"/>
      <c r="J137" s="543"/>
      <c r="K137" s="543"/>
      <c r="L137" s="544"/>
      <c r="M137" s="545"/>
      <c r="N137" s="546"/>
      <c r="O137" s="546"/>
      <c r="P137" s="546"/>
      <c r="Q137" s="547"/>
      <c r="R137" s="548"/>
      <c r="S137" s="548"/>
      <c r="T137" s="548"/>
      <c r="U137" s="548"/>
      <c r="V137" s="548"/>
      <c r="W137" s="432"/>
      <c r="X137" s="433"/>
      <c r="Y137" s="435"/>
      <c r="Z137" s="158" t="str">
        <f>IFERROR(VLOOKUP(Y137,【参考】数式用!$A$3:$B$58, 2, FALSE), "")</f>
        <v/>
      </c>
      <c r="AA137" s="159"/>
      <c r="AC137" s="129" t="e">
        <f>VLOOKUP(Y137,【参考】数式用!$A$3:$O$58,15,FALSE)</f>
        <v>#N/A</v>
      </c>
    </row>
    <row r="138" spans="1:29" ht="33.9" customHeight="1">
      <c r="A138" s="133"/>
      <c r="B138" s="160">
        <f t="shared" si="1"/>
        <v>94</v>
      </c>
      <c r="C138" s="542"/>
      <c r="D138" s="543"/>
      <c r="E138" s="543"/>
      <c r="F138" s="543"/>
      <c r="G138" s="543"/>
      <c r="H138" s="543"/>
      <c r="I138" s="543"/>
      <c r="J138" s="543"/>
      <c r="K138" s="543"/>
      <c r="L138" s="544"/>
      <c r="M138" s="545"/>
      <c r="N138" s="546"/>
      <c r="O138" s="546"/>
      <c r="P138" s="546"/>
      <c r="Q138" s="547"/>
      <c r="R138" s="548"/>
      <c r="S138" s="548"/>
      <c r="T138" s="548"/>
      <c r="U138" s="548"/>
      <c r="V138" s="548"/>
      <c r="W138" s="432"/>
      <c r="X138" s="433"/>
      <c r="Y138" s="435"/>
      <c r="Z138" s="158" t="str">
        <f>IFERROR(VLOOKUP(Y138,【参考】数式用!$A$3:$B$58, 2, FALSE), "")</f>
        <v/>
      </c>
      <c r="AA138" s="159"/>
      <c r="AC138" s="129" t="e">
        <f>VLOOKUP(Y138,【参考】数式用!$A$3:$O$58,15,FALSE)</f>
        <v>#N/A</v>
      </c>
    </row>
    <row r="139" spans="1:29" ht="33.9" customHeight="1">
      <c r="A139" s="133"/>
      <c r="B139" s="160">
        <f t="shared" si="1"/>
        <v>95</v>
      </c>
      <c r="C139" s="542"/>
      <c r="D139" s="543"/>
      <c r="E139" s="543"/>
      <c r="F139" s="543"/>
      <c r="G139" s="543"/>
      <c r="H139" s="543"/>
      <c r="I139" s="543"/>
      <c r="J139" s="543"/>
      <c r="K139" s="543"/>
      <c r="L139" s="544"/>
      <c r="M139" s="545"/>
      <c r="N139" s="546"/>
      <c r="O139" s="546"/>
      <c r="P139" s="546"/>
      <c r="Q139" s="547"/>
      <c r="R139" s="548"/>
      <c r="S139" s="548"/>
      <c r="T139" s="548"/>
      <c r="U139" s="548"/>
      <c r="V139" s="548"/>
      <c r="W139" s="432"/>
      <c r="X139" s="433"/>
      <c r="Y139" s="435"/>
      <c r="Z139" s="158" t="str">
        <f>IFERROR(VLOOKUP(Y139,【参考】数式用!$A$3:$B$58, 2, FALSE), "")</f>
        <v/>
      </c>
      <c r="AA139" s="159"/>
      <c r="AC139" s="129" t="e">
        <f>VLOOKUP(Y139,【参考】数式用!$A$3:$O$58,15,FALSE)</f>
        <v>#N/A</v>
      </c>
    </row>
    <row r="140" spans="1:29" ht="33.9" customHeight="1">
      <c r="A140" s="133"/>
      <c r="B140" s="160">
        <f t="shared" si="1"/>
        <v>96</v>
      </c>
      <c r="C140" s="542"/>
      <c r="D140" s="543"/>
      <c r="E140" s="543"/>
      <c r="F140" s="543"/>
      <c r="G140" s="543"/>
      <c r="H140" s="543"/>
      <c r="I140" s="543"/>
      <c r="J140" s="543"/>
      <c r="K140" s="543"/>
      <c r="L140" s="544"/>
      <c r="M140" s="545"/>
      <c r="N140" s="546"/>
      <c r="O140" s="546"/>
      <c r="P140" s="546"/>
      <c r="Q140" s="547"/>
      <c r="R140" s="548"/>
      <c r="S140" s="548"/>
      <c r="T140" s="548"/>
      <c r="U140" s="548"/>
      <c r="V140" s="548"/>
      <c r="W140" s="432"/>
      <c r="X140" s="433"/>
      <c r="Y140" s="435"/>
      <c r="Z140" s="158" t="str">
        <f>IFERROR(VLOOKUP(Y140,【参考】数式用!$A$3:$B$58, 2, FALSE), "")</f>
        <v/>
      </c>
      <c r="AA140" s="159"/>
      <c r="AC140" s="129" t="e">
        <f>VLOOKUP(Y140,【参考】数式用!$A$3:$O$58,15,FALSE)</f>
        <v>#N/A</v>
      </c>
    </row>
    <row r="141" spans="1:29" ht="33.9" customHeight="1">
      <c r="A141" s="133"/>
      <c r="B141" s="160">
        <f t="shared" si="1"/>
        <v>97</v>
      </c>
      <c r="C141" s="542"/>
      <c r="D141" s="543"/>
      <c r="E141" s="543"/>
      <c r="F141" s="543"/>
      <c r="G141" s="543"/>
      <c r="H141" s="543"/>
      <c r="I141" s="543"/>
      <c r="J141" s="543"/>
      <c r="K141" s="543"/>
      <c r="L141" s="544"/>
      <c r="M141" s="545"/>
      <c r="N141" s="546"/>
      <c r="O141" s="546"/>
      <c r="P141" s="546"/>
      <c r="Q141" s="547"/>
      <c r="R141" s="548"/>
      <c r="S141" s="548"/>
      <c r="T141" s="548"/>
      <c r="U141" s="548"/>
      <c r="V141" s="548"/>
      <c r="W141" s="432"/>
      <c r="X141" s="433"/>
      <c r="Y141" s="435"/>
      <c r="Z141" s="158" t="str">
        <f>IFERROR(VLOOKUP(Y141,【参考】数式用!$A$3:$B$58, 2, FALSE), "")</f>
        <v/>
      </c>
      <c r="AA141" s="159"/>
      <c r="AC141" s="129" t="e">
        <f>VLOOKUP(Y141,【参考】数式用!$A$3:$O$58,15,FALSE)</f>
        <v>#N/A</v>
      </c>
    </row>
    <row r="142" spans="1:29" ht="33.9" customHeight="1">
      <c r="A142" s="133"/>
      <c r="B142" s="160">
        <f t="shared" si="1"/>
        <v>98</v>
      </c>
      <c r="C142" s="542"/>
      <c r="D142" s="543"/>
      <c r="E142" s="543"/>
      <c r="F142" s="543"/>
      <c r="G142" s="543"/>
      <c r="H142" s="543"/>
      <c r="I142" s="543"/>
      <c r="J142" s="543"/>
      <c r="K142" s="543"/>
      <c r="L142" s="544"/>
      <c r="M142" s="545"/>
      <c r="N142" s="546"/>
      <c r="O142" s="546"/>
      <c r="P142" s="546"/>
      <c r="Q142" s="547"/>
      <c r="R142" s="548"/>
      <c r="S142" s="548"/>
      <c r="T142" s="548"/>
      <c r="U142" s="548"/>
      <c r="V142" s="548"/>
      <c r="W142" s="432"/>
      <c r="X142" s="433"/>
      <c r="Y142" s="435"/>
      <c r="Z142" s="158" t="str">
        <f>IFERROR(VLOOKUP(Y142,【参考】数式用!$A$3:$B$58, 2, FALSE), "")</f>
        <v/>
      </c>
      <c r="AA142" s="159"/>
      <c r="AC142" s="129" t="e">
        <f>VLOOKUP(Y142,【参考】数式用!$A$3:$O$58,15,FALSE)</f>
        <v>#N/A</v>
      </c>
    </row>
    <row r="143" spans="1:29" ht="33.9" customHeight="1">
      <c r="A143" s="133"/>
      <c r="B143" s="160">
        <f t="shared" si="1"/>
        <v>99</v>
      </c>
      <c r="C143" s="542"/>
      <c r="D143" s="543"/>
      <c r="E143" s="543"/>
      <c r="F143" s="543"/>
      <c r="G143" s="543"/>
      <c r="H143" s="543"/>
      <c r="I143" s="543"/>
      <c r="J143" s="543"/>
      <c r="K143" s="543"/>
      <c r="L143" s="544"/>
      <c r="M143" s="545"/>
      <c r="N143" s="546"/>
      <c r="O143" s="546"/>
      <c r="P143" s="546"/>
      <c r="Q143" s="547"/>
      <c r="R143" s="548"/>
      <c r="S143" s="548"/>
      <c r="T143" s="548"/>
      <c r="U143" s="548"/>
      <c r="V143" s="548"/>
      <c r="W143" s="432"/>
      <c r="X143" s="433"/>
      <c r="Y143" s="435"/>
      <c r="Z143" s="158" t="str">
        <f>IFERROR(VLOOKUP(Y143,【参考】数式用!$A$3:$B$58, 2, FALSE), "")</f>
        <v/>
      </c>
      <c r="AA143" s="159"/>
      <c r="AC143" s="129" t="e">
        <f>VLOOKUP(Y143,【参考】数式用!$A$3:$O$58,15,FALSE)</f>
        <v>#N/A</v>
      </c>
    </row>
    <row r="144" spans="1:29" ht="33.9" customHeight="1">
      <c r="A144" s="133"/>
      <c r="B144" s="160">
        <f t="shared" si="1"/>
        <v>100</v>
      </c>
      <c r="C144" s="542"/>
      <c r="D144" s="543"/>
      <c r="E144" s="543"/>
      <c r="F144" s="543"/>
      <c r="G144" s="543"/>
      <c r="H144" s="543"/>
      <c r="I144" s="543"/>
      <c r="J144" s="543"/>
      <c r="K144" s="543"/>
      <c r="L144" s="544"/>
      <c r="M144" s="545"/>
      <c r="N144" s="546"/>
      <c r="O144" s="546"/>
      <c r="P144" s="546"/>
      <c r="Q144" s="547"/>
      <c r="R144" s="548"/>
      <c r="S144" s="548"/>
      <c r="T144" s="548"/>
      <c r="U144" s="548"/>
      <c r="V144" s="548"/>
      <c r="W144" s="432"/>
      <c r="X144" s="433"/>
      <c r="Y144" s="435"/>
      <c r="Z144" s="158" t="str">
        <f>IFERROR(VLOOKUP(Y144,【参考】数式用!$A$3:$B$58, 2, FALSE), "")</f>
        <v/>
      </c>
      <c r="AA144" s="159"/>
      <c r="AC144" s="129" t="e">
        <f>VLOOKUP(Y144,【参考】数式用!$A$3:$O$58,15,FALSE)</f>
        <v>#N/A</v>
      </c>
    </row>
  </sheetData>
  <sheetProtection algorithmName="SHA-512" hashValue="V/8Okaj21myn/jbGaXLrR+6BmrDwbFbM1kK883y1z9bv40/LHs6JGL7kQQDVnkh7vIT58SwzfVjbE6EKxwPhtA==" saltValue="DdQuz69XrTPs7fA25aADmQ==" spinCount="100000" sheet="1" formatCells="0" insertRows="0" deleteRows="0" sort="0" autoFilter="0"/>
  <mergeCells count="347">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M24:O24"/>
    <mergeCell ref="Q24:T24"/>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5"/>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topLeftCell="A118" zoomScaleNormal="120" zoomScaleSheetLayoutView="100" workbookViewId="0">
      <selection activeCell="AM118" sqref="AM1:AP1048576"/>
    </sheetView>
  </sheetViews>
  <sheetFormatPr defaultColWidth="9" defaultRowHeight="13.2"/>
  <cols>
    <col min="1" max="1" width="2.44140625" customWidth="1"/>
    <col min="2" max="2" width="2.88671875" customWidth="1"/>
    <col min="3" max="5" width="2.44140625" customWidth="1"/>
    <col min="6" max="6" width="2.77734375" customWidth="1"/>
    <col min="7" max="7" width="2.44140625" customWidth="1"/>
    <col min="8" max="8" width="3.21875" customWidth="1"/>
    <col min="9" max="15" width="2.44140625" customWidth="1"/>
    <col min="16" max="16" width="8.4414062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44140625" customWidth="1"/>
    <col min="37" max="37" width="3.88671875" customWidth="1"/>
    <col min="38" max="38" width="2.44140625" customWidth="1"/>
    <col min="39" max="39" width="17.44140625" hidden="1" customWidth="1"/>
    <col min="40" max="40" width="8.88671875" hidden="1" customWidth="1"/>
    <col min="41" max="42" width="6.44140625" hidden="1" customWidth="1"/>
    <col min="43" max="53" width="6.44140625" customWidth="1"/>
    <col min="54" max="54" width="2.44140625" customWidth="1"/>
    <col min="55" max="56" width="6.44140625" customWidth="1"/>
    <col min="57" max="57" width="18.44140625" customWidth="1"/>
    <col min="58" max="60" width="6.4414062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697" t="s">
        <v>48</v>
      </c>
      <c r="AA1" s="697"/>
      <c r="AB1" s="697"/>
      <c r="AC1" s="697"/>
      <c r="AD1" s="697" t="str">
        <f>IF(基本情報入力シート!G18="","",基本情報入力シート!G18)</f>
        <v>東京都</v>
      </c>
      <c r="AE1" s="697"/>
      <c r="AF1" s="697"/>
      <c r="AG1" s="697"/>
      <c r="AH1" s="697"/>
      <c r="AI1" s="697"/>
      <c r="AJ1" s="697"/>
      <c r="AK1" s="697"/>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2" t="s">
        <v>49</v>
      </c>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c r="AI3" s="662"/>
      <c r="AJ3" s="662"/>
      <c r="AK3" s="662"/>
      <c r="AL3" s="662"/>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16" t="s">
        <v>12</v>
      </c>
      <c r="C6" s="717"/>
      <c r="D6" s="717"/>
      <c r="E6" s="717"/>
      <c r="F6" s="717"/>
      <c r="G6" s="717"/>
      <c r="H6" s="713" t="str">
        <f>IF(基本情報入力シート!M22="","",基本情報入力シート!M22)</f>
        <v>○○ケアサービス</v>
      </c>
      <c r="I6" s="714"/>
      <c r="J6" s="714"/>
      <c r="K6" s="714"/>
      <c r="L6" s="714"/>
      <c r="M6" s="714"/>
      <c r="N6" s="714"/>
      <c r="O6" s="714"/>
      <c r="P6" s="714"/>
      <c r="Q6" s="714"/>
      <c r="R6" s="714"/>
      <c r="S6" s="714"/>
      <c r="T6" s="714"/>
      <c r="U6" s="714"/>
      <c r="V6" s="714"/>
      <c r="W6" s="714"/>
      <c r="X6" s="714"/>
      <c r="Y6" s="714"/>
      <c r="Z6" s="714"/>
      <c r="AA6" s="714"/>
      <c r="AB6" s="714"/>
      <c r="AC6" s="714"/>
      <c r="AD6" s="714"/>
      <c r="AE6" s="714"/>
      <c r="AF6" s="714"/>
      <c r="AG6" s="714"/>
      <c r="AH6" s="714"/>
      <c r="AI6" s="714"/>
      <c r="AJ6" s="714"/>
      <c r="AK6" s="715"/>
      <c r="AL6" s="165"/>
    </row>
    <row r="7" spans="1:50" s="166" customFormat="1" ht="22.5" customHeight="1">
      <c r="A7" s="165"/>
      <c r="B7" s="707" t="s">
        <v>11</v>
      </c>
      <c r="C7" s="708"/>
      <c r="D7" s="708"/>
      <c r="E7" s="708"/>
      <c r="F7" s="708"/>
      <c r="G7" s="708"/>
      <c r="H7" s="718" t="str">
        <f>IF(基本情報入力シート!M23="","",基本情報入力シート!M23)</f>
        <v>○○ケアサービス</v>
      </c>
      <c r="I7" s="719"/>
      <c r="J7" s="719"/>
      <c r="K7" s="719"/>
      <c r="L7" s="719"/>
      <c r="M7" s="719"/>
      <c r="N7" s="719"/>
      <c r="O7" s="719"/>
      <c r="P7" s="719"/>
      <c r="Q7" s="719"/>
      <c r="R7" s="719"/>
      <c r="S7" s="719"/>
      <c r="T7" s="719"/>
      <c r="U7" s="719"/>
      <c r="V7" s="719"/>
      <c r="W7" s="719"/>
      <c r="X7" s="719"/>
      <c r="Y7" s="719"/>
      <c r="Z7" s="719"/>
      <c r="AA7" s="719"/>
      <c r="AB7" s="719"/>
      <c r="AC7" s="719"/>
      <c r="AD7" s="719"/>
      <c r="AE7" s="719"/>
      <c r="AF7" s="719"/>
      <c r="AG7" s="719"/>
      <c r="AH7" s="719"/>
      <c r="AI7" s="719"/>
      <c r="AJ7" s="719"/>
      <c r="AK7" s="720"/>
      <c r="AL7" s="165"/>
    </row>
    <row r="8" spans="1:50" s="166" customFormat="1" ht="12.75" customHeight="1">
      <c r="A8" s="165"/>
      <c r="B8" s="701" t="s">
        <v>51</v>
      </c>
      <c r="C8" s="702"/>
      <c r="D8" s="702"/>
      <c r="E8" s="702"/>
      <c r="F8" s="702"/>
      <c r="G8" s="702"/>
      <c r="H8" s="167" t="s">
        <v>16</v>
      </c>
      <c r="I8" s="709" t="str">
        <f>IF(基本情報入力シート!AC24="－","",基本情報入力シート!AC24)</f>
        <v>100－0001</v>
      </c>
      <c r="J8" s="709"/>
      <c r="K8" s="709"/>
      <c r="L8" s="709"/>
      <c r="M8" s="709"/>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3"/>
      <c r="C9" s="704"/>
      <c r="D9" s="704"/>
      <c r="E9" s="704"/>
      <c r="F9" s="704"/>
      <c r="G9" s="704"/>
      <c r="H9" s="721" t="str">
        <f>IF(基本情報入力シート!M25="","",基本情報入力シート!M25)</f>
        <v>東京都千代田区１－１－１</v>
      </c>
      <c r="I9" s="722"/>
      <c r="J9" s="722"/>
      <c r="K9" s="722"/>
      <c r="L9" s="722"/>
      <c r="M9" s="722"/>
      <c r="N9" s="722"/>
      <c r="O9" s="722"/>
      <c r="P9" s="722"/>
      <c r="Q9" s="722"/>
      <c r="R9" s="722"/>
      <c r="S9" s="722"/>
      <c r="T9" s="722"/>
      <c r="U9" s="722"/>
      <c r="V9" s="722"/>
      <c r="W9" s="722"/>
      <c r="X9" s="722"/>
      <c r="Y9" s="722"/>
      <c r="Z9" s="722"/>
      <c r="AA9" s="722"/>
      <c r="AB9" s="722"/>
      <c r="AC9" s="722"/>
      <c r="AD9" s="722"/>
      <c r="AE9" s="722"/>
      <c r="AF9" s="722"/>
      <c r="AG9" s="722"/>
      <c r="AH9" s="722"/>
      <c r="AI9" s="722"/>
      <c r="AJ9" s="722"/>
      <c r="AK9" s="723"/>
      <c r="AL9" s="165"/>
    </row>
    <row r="10" spans="1:50" s="166" customFormat="1" ht="12" customHeight="1">
      <c r="A10" s="165"/>
      <c r="B10" s="705"/>
      <c r="C10" s="706"/>
      <c r="D10" s="706"/>
      <c r="E10" s="706"/>
      <c r="F10" s="706"/>
      <c r="G10" s="706"/>
      <c r="H10" s="698" t="str">
        <f>IF(基本情報入力シート!M26="","",基本情報入力シート!M26)</f>
        <v>○○ビル○○号室</v>
      </c>
      <c r="I10" s="699"/>
      <c r="J10" s="699"/>
      <c r="K10" s="699"/>
      <c r="L10" s="699"/>
      <c r="M10" s="699"/>
      <c r="N10" s="699"/>
      <c r="O10" s="699"/>
      <c r="P10" s="699"/>
      <c r="Q10" s="699"/>
      <c r="R10" s="699"/>
      <c r="S10" s="699"/>
      <c r="T10" s="699"/>
      <c r="U10" s="699"/>
      <c r="V10" s="699"/>
      <c r="W10" s="699"/>
      <c r="X10" s="699"/>
      <c r="Y10" s="699"/>
      <c r="Z10" s="699"/>
      <c r="AA10" s="699"/>
      <c r="AB10" s="699"/>
      <c r="AC10" s="699"/>
      <c r="AD10" s="699"/>
      <c r="AE10" s="699"/>
      <c r="AF10" s="699"/>
      <c r="AG10" s="699"/>
      <c r="AH10" s="699"/>
      <c r="AI10" s="699"/>
      <c r="AJ10" s="699"/>
      <c r="AK10" s="700"/>
      <c r="AL10" s="165"/>
    </row>
    <row r="11" spans="1:50" s="166" customFormat="1" ht="15" customHeight="1">
      <c r="A11" s="165"/>
      <c r="B11" s="711" t="s">
        <v>12</v>
      </c>
      <c r="C11" s="712"/>
      <c r="D11" s="712"/>
      <c r="E11" s="712"/>
      <c r="F11" s="712"/>
      <c r="G11" s="712"/>
      <c r="H11" s="713" t="str">
        <f>IF(基本情報入力シート!M29="","",基本情報入力シート!M29)</f>
        <v>コウロウ　タロウ</v>
      </c>
      <c r="I11" s="714"/>
      <c r="J11" s="714"/>
      <c r="K11" s="714"/>
      <c r="L11" s="714"/>
      <c r="M11" s="714"/>
      <c r="N11" s="714"/>
      <c r="O11" s="714"/>
      <c r="P11" s="714"/>
      <c r="Q11" s="714"/>
      <c r="R11" s="714"/>
      <c r="S11" s="714"/>
      <c r="T11" s="714"/>
      <c r="U11" s="714"/>
      <c r="V11" s="714"/>
      <c r="W11" s="714"/>
      <c r="X11" s="714"/>
      <c r="Y11" s="714"/>
      <c r="Z11" s="714"/>
      <c r="AA11" s="714"/>
      <c r="AB11" s="714"/>
      <c r="AC11" s="714"/>
      <c r="AD11" s="714"/>
      <c r="AE11" s="714"/>
      <c r="AF11" s="714"/>
      <c r="AG11" s="714"/>
      <c r="AH11" s="714"/>
      <c r="AI11" s="714"/>
      <c r="AJ11" s="714"/>
      <c r="AK11" s="715"/>
      <c r="AL11" s="165"/>
      <c r="AT11" s="171"/>
      <c r="AU11" s="171"/>
      <c r="AV11" s="171"/>
      <c r="AW11" s="171"/>
      <c r="AX11" s="171"/>
    </row>
    <row r="12" spans="1:50" s="166" customFormat="1" ht="22.5" customHeight="1">
      <c r="A12" s="165"/>
      <c r="B12" s="703" t="s">
        <v>52</v>
      </c>
      <c r="C12" s="704"/>
      <c r="D12" s="704"/>
      <c r="E12" s="704"/>
      <c r="F12" s="704"/>
      <c r="G12" s="704"/>
      <c r="H12" s="698" t="str">
        <f>IF(基本情報入力シート!M30="","",基本情報入力シート!M30)</f>
        <v>厚労　太郎</v>
      </c>
      <c r="I12" s="699"/>
      <c r="J12" s="699"/>
      <c r="K12" s="699"/>
      <c r="L12" s="699"/>
      <c r="M12" s="699"/>
      <c r="N12" s="699"/>
      <c r="O12" s="699"/>
      <c r="P12" s="699"/>
      <c r="Q12" s="699"/>
      <c r="R12" s="699"/>
      <c r="S12" s="699"/>
      <c r="T12" s="699"/>
      <c r="U12" s="699"/>
      <c r="V12" s="699"/>
      <c r="W12" s="699"/>
      <c r="X12" s="699"/>
      <c r="Y12" s="699"/>
      <c r="Z12" s="699"/>
      <c r="AA12" s="699"/>
      <c r="AB12" s="699"/>
      <c r="AC12" s="699"/>
      <c r="AD12" s="699"/>
      <c r="AE12" s="699"/>
      <c r="AF12" s="699"/>
      <c r="AG12" s="699"/>
      <c r="AH12" s="699"/>
      <c r="AI12" s="699"/>
      <c r="AJ12" s="699"/>
      <c r="AK12" s="700"/>
      <c r="AL12" s="165"/>
      <c r="AT12" s="171"/>
      <c r="AU12" s="171"/>
      <c r="AV12" s="171"/>
      <c r="AW12" s="171"/>
      <c r="AX12" s="171"/>
    </row>
    <row r="13" spans="1:50" s="166" customFormat="1" ht="17.25" customHeight="1">
      <c r="A13" s="165"/>
      <c r="B13" s="724" t="s">
        <v>24</v>
      </c>
      <c r="C13" s="724"/>
      <c r="D13" s="724"/>
      <c r="E13" s="724"/>
      <c r="F13" s="724"/>
      <c r="G13" s="724"/>
      <c r="H13" s="710" t="s">
        <v>25</v>
      </c>
      <c r="I13" s="710"/>
      <c r="J13" s="710"/>
      <c r="K13" s="707"/>
      <c r="L13" s="661" t="str">
        <f>IF(基本情報入力シート!M31="","",基本情報入力シート!M31)</f>
        <v>000-0000-0000</v>
      </c>
      <c r="M13" s="661"/>
      <c r="N13" s="661"/>
      <c r="O13" s="661"/>
      <c r="P13" s="661"/>
      <c r="Q13" s="661"/>
      <c r="R13" s="661"/>
      <c r="S13" s="661"/>
      <c r="T13" s="661"/>
      <c r="U13" s="661"/>
      <c r="V13" s="724" t="s">
        <v>26</v>
      </c>
      <c r="W13" s="724"/>
      <c r="X13" s="724"/>
      <c r="Y13" s="724"/>
      <c r="Z13" s="661" t="str">
        <f>IF(基本情報入力シート!M32="","",基本情報入力シート!M32)</f>
        <v>aaa@aaa.com</v>
      </c>
      <c r="AA13" s="661"/>
      <c r="AB13" s="661"/>
      <c r="AC13" s="661"/>
      <c r="AD13" s="661"/>
      <c r="AE13" s="661"/>
      <c r="AF13" s="661"/>
      <c r="AG13" s="661"/>
      <c r="AH13" s="661"/>
      <c r="AI13" s="661"/>
      <c r="AJ13" s="661"/>
      <c r="AK13" s="661"/>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3" t="s">
        <v>55</v>
      </c>
      <c r="C17" s="664"/>
      <c r="D17" s="664"/>
      <c r="E17" s="664"/>
      <c r="F17" s="664"/>
      <c r="G17" s="664"/>
      <c r="H17" s="664"/>
      <c r="I17" s="664"/>
      <c r="J17" s="664"/>
      <c r="K17" s="664"/>
      <c r="L17" s="664"/>
      <c r="M17" s="664"/>
      <c r="N17" s="664"/>
      <c r="O17" s="664"/>
      <c r="P17" s="664"/>
      <c r="Q17" s="664"/>
      <c r="R17" s="664"/>
      <c r="S17" s="664"/>
      <c r="T17" s="664"/>
      <c r="U17" s="664"/>
      <c r="V17" s="664"/>
      <c r="W17" s="664"/>
      <c r="X17" s="664"/>
      <c r="Y17" s="664"/>
      <c r="Z17" s="664"/>
      <c r="AA17" s="664"/>
      <c r="AB17" s="664"/>
      <c r="AC17" s="665"/>
      <c r="AD17" s="165"/>
      <c r="AE17" s="165"/>
      <c r="AF17" s="165"/>
      <c r="AG17" s="165"/>
      <c r="AH17" s="185"/>
      <c r="AI17" s="165"/>
      <c r="AJ17" s="165"/>
      <c r="AK17" s="165"/>
      <c r="AL17" s="165"/>
    </row>
    <row r="18" spans="1:57" ht="21.75" customHeight="1" thickBot="1">
      <c r="A18" s="161"/>
      <c r="B18" s="186" t="s">
        <v>56</v>
      </c>
      <c r="C18" s="725" t="s">
        <v>57</v>
      </c>
      <c r="D18" s="725"/>
      <c r="E18" s="725"/>
      <c r="F18" s="725"/>
      <c r="G18" s="725"/>
      <c r="H18" s="725"/>
      <c r="I18" s="725"/>
      <c r="J18" s="725"/>
      <c r="K18" s="725"/>
      <c r="L18" s="725"/>
      <c r="M18" s="725"/>
      <c r="N18" s="725"/>
      <c r="O18" s="725"/>
      <c r="P18" s="725"/>
      <c r="Q18" s="725"/>
      <c r="R18" s="725"/>
      <c r="S18" s="725"/>
      <c r="T18" s="725"/>
      <c r="U18" s="725"/>
      <c r="V18" s="726"/>
      <c r="W18" s="689">
        <f>'別紙様式3-2（処遇改善加算　個票）'!N5</f>
        <v>151679358</v>
      </c>
      <c r="X18" s="690"/>
      <c r="Y18" s="690"/>
      <c r="Z18" s="690"/>
      <c r="AA18" s="690"/>
      <c r="AB18" s="691"/>
      <c r="AC18" s="187" t="s">
        <v>58</v>
      </c>
      <c r="AD18" s="162" t="s">
        <v>59</v>
      </c>
      <c r="AE18" s="676" t="str">
        <f>IF(H7="", "", IFERROR(IF(W19&gt;=W18,"○","×"),""))</f>
        <v>○</v>
      </c>
      <c r="AF18" s="161"/>
      <c r="AG18" s="161"/>
      <c r="AH18" s="161"/>
      <c r="AI18" s="161"/>
      <c r="AJ18" s="161"/>
      <c r="AK18" s="161"/>
      <c r="AL18" s="161"/>
      <c r="AM18" s="161"/>
      <c r="AN18" s="161"/>
      <c r="AO18" s="161"/>
      <c r="AP18" s="161"/>
      <c r="AQ18" s="728" t="s">
        <v>2178</v>
      </c>
      <c r="AR18" s="729"/>
      <c r="AS18" s="729"/>
      <c r="AT18" s="729"/>
      <c r="AU18" s="729"/>
      <c r="AV18" s="729"/>
      <c r="AW18" s="729"/>
      <c r="AX18" s="729"/>
      <c r="AY18" s="729"/>
      <c r="AZ18" s="729"/>
      <c r="BA18" s="729"/>
      <c r="BB18" s="729"/>
      <c r="BC18" s="729"/>
      <c r="BD18" s="729"/>
      <c r="BE18" s="730"/>
    </row>
    <row r="19" spans="1:57" ht="33.6" customHeight="1" thickBot="1">
      <c r="A19" s="161"/>
      <c r="B19" s="186" t="s">
        <v>60</v>
      </c>
      <c r="C19" s="727" t="s">
        <v>61</v>
      </c>
      <c r="D19" s="727"/>
      <c r="E19" s="727"/>
      <c r="F19" s="727"/>
      <c r="G19" s="727"/>
      <c r="H19" s="727"/>
      <c r="I19" s="727"/>
      <c r="J19" s="727"/>
      <c r="K19" s="727"/>
      <c r="L19" s="727"/>
      <c r="M19" s="727"/>
      <c r="N19" s="727"/>
      <c r="O19" s="727"/>
      <c r="P19" s="727"/>
      <c r="Q19" s="727"/>
      <c r="R19" s="727"/>
      <c r="S19" s="727"/>
      <c r="T19" s="727"/>
      <c r="U19" s="727"/>
      <c r="V19" s="727"/>
      <c r="W19" s="745">
        <v>160000000</v>
      </c>
      <c r="X19" s="746"/>
      <c r="Y19" s="746"/>
      <c r="Z19" s="746"/>
      <c r="AA19" s="746"/>
      <c r="AB19" s="747"/>
      <c r="AC19" s="188" t="s">
        <v>58</v>
      </c>
      <c r="AD19" s="162" t="s">
        <v>59</v>
      </c>
      <c r="AE19" s="678"/>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619" t="s">
        <v>64</v>
      </c>
      <c r="D21" s="619"/>
      <c r="E21" s="619"/>
      <c r="F21" s="619"/>
      <c r="G21" s="619"/>
      <c r="H21" s="619"/>
      <c r="I21" s="619"/>
      <c r="J21" s="619"/>
      <c r="K21" s="619"/>
      <c r="L21" s="619"/>
      <c r="M21" s="619"/>
      <c r="N21" s="619"/>
      <c r="O21" s="619"/>
      <c r="P21" s="619"/>
      <c r="Q21" s="619"/>
      <c r="R21" s="619"/>
      <c r="S21" s="619"/>
      <c r="T21" s="619"/>
      <c r="U21" s="619"/>
      <c r="V21" s="619"/>
      <c r="W21" s="619"/>
      <c r="X21" s="619"/>
      <c r="Y21" s="619"/>
      <c r="Z21" s="619"/>
      <c r="AA21" s="619"/>
      <c r="AB21" s="619"/>
      <c r="AC21" s="619"/>
      <c r="AD21" s="619"/>
      <c r="AE21" s="619"/>
      <c r="AF21" s="619"/>
      <c r="AG21" s="619"/>
      <c r="AH21" s="619"/>
      <c r="AI21" s="619"/>
      <c r="AJ21" s="619"/>
      <c r="AK21" s="619"/>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692" t="s">
        <v>66</v>
      </c>
      <c r="D24" s="692"/>
      <c r="E24" s="692"/>
      <c r="F24" s="692"/>
      <c r="G24" s="692"/>
      <c r="H24" s="692"/>
      <c r="I24" s="692"/>
      <c r="J24" s="692"/>
      <c r="K24" s="692"/>
      <c r="L24" s="692"/>
      <c r="M24" s="692"/>
      <c r="N24" s="692"/>
      <c r="O24" s="692"/>
      <c r="P24" s="693"/>
      <c r="Q24" s="673">
        <f>Q25-Q26-Q27</f>
        <v>136500000</v>
      </c>
      <c r="R24" s="674"/>
      <c r="S24" s="674"/>
      <c r="T24" s="674"/>
      <c r="U24" s="674"/>
      <c r="V24" s="675"/>
      <c r="W24" s="205" t="s">
        <v>58</v>
      </c>
      <c r="X24" s="206" t="s">
        <v>59</v>
      </c>
      <c r="Y24" s="676" t="str">
        <f>IF(H7="", "", IF(Q28="","",IF(Q24="","",IF(Q24&gt;=Q28,"○","×"))))</f>
        <v>○</v>
      </c>
      <c r="Z24" s="207"/>
      <c r="AA24" s="201"/>
      <c r="AB24" s="201"/>
      <c r="AC24" s="201"/>
      <c r="AD24" s="203"/>
      <c r="AE24" s="203"/>
      <c r="AF24" s="203"/>
      <c r="AG24" s="203"/>
      <c r="AH24" s="203"/>
      <c r="AI24" s="203"/>
      <c r="AJ24" s="203"/>
      <c r="AK24" s="203"/>
      <c r="AL24" s="161"/>
      <c r="AM24" s="161"/>
      <c r="AN24" s="161"/>
      <c r="AO24" s="161"/>
      <c r="AP24" s="161"/>
      <c r="AQ24" s="680" t="s">
        <v>2179</v>
      </c>
      <c r="AR24" s="681"/>
      <c r="AS24" s="681"/>
      <c r="AT24" s="681"/>
      <c r="AU24" s="681"/>
      <c r="AV24" s="681"/>
      <c r="AW24" s="681"/>
      <c r="AX24" s="681"/>
      <c r="AY24" s="681"/>
      <c r="AZ24" s="681"/>
      <c r="BA24" s="681"/>
      <c r="BB24" s="681"/>
      <c r="BC24" s="681"/>
      <c r="BD24" s="681"/>
      <c r="BE24" s="682"/>
    </row>
    <row r="25" spans="1:57" ht="18.75" customHeight="1" thickBot="1">
      <c r="A25" s="161"/>
      <c r="B25" s="679"/>
      <c r="C25" s="666" t="s">
        <v>67</v>
      </c>
      <c r="D25" s="666"/>
      <c r="E25" s="666"/>
      <c r="F25" s="666"/>
      <c r="G25" s="666"/>
      <c r="H25" s="666"/>
      <c r="I25" s="666"/>
      <c r="J25" s="666"/>
      <c r="K25" s="666"/>
      <c r="L25" s="666"/>
      <c r="M25" s="666"/>
      <c r="N25" s="666"/>
      <c r="O25" s="666"/>
      <c r="P25" s="667"/>
      <c r="Q25" s="670">
        <v>300000000</v>
      </c>
      <c r="R25" s="671"/>
      <c r="S25" s="671"/>
      <c r="T25" s="671"/>
      <c r="U25" s="671"/>
      <c r="V25" s="672"/>
      <c r="W25" s="205" t="s">
        <v>58</v>
      </c>
      <c r="X25" s="206"/>
      <c r="Y25" s="677"/>
      <c r="Z25" s="207"/>
      <c r="AA25" s="201"/>
      <c r="AB25" s="201"/>
      <c r="AC25" s="201"/>
      <c r="AD25" s="203"/>
      <c r="AE25" s="201"/>
      <c r="AF25" s="201"/>
      <c r="AG25" s="201"/>
      <c r="AH25" s="201"/>
      <c r="AI25" s="201"/>
      <c r="AJ25" s="201"/>
      <c r="AK25" s="203"/>
      <c r="AL25" s="161"/>
      <c r="AM25" s="161"/>
      <c r="AN25" s="161"/>
      <c r="AO25" s="161"/>
      <c r="AP25" s="161"/>
      <c r="AQ25" s="683"/>
      <c r="AR25" s="684"/>
      <c r="AS25" s="684"/>
      <c r="AT25" s="684"/>
      <c r="AU25" s="684"/>
      <c r="AV25" s="684"/>
      <c r="AW25" s="684"/>
      <c r="AX25" s="684"/>
      <c r="AY25" s="684"/>
      <c r="AZ25" s="684"/>
      <c r="BA25" s="684"/>
      <c r="BB25" s="684"/>
      <c r="BC25" s="684"/>
      <c r="BD25" s="684"/>
      <c r="BE25" s="685"/>
    </row>
    <row r="26" spans="1:57" ht="18.600000000000001" customHeight="1" thickBot="1">
      <c r="A26" s="161"/>
      <c r="B26" s="679"/>
      <c r="C26" s="668" t="s">
        <v>68</v>
      </c>
      <c r="D26" s="668"/>
      <c r="E26" s="668"/>
      <c r="F26" s="668"/>
      <c r="G26" s="668"/>
      <c r="H26" s="668"/>
      <c r="I26" s="668"/>
      <c r="J26" s="668"/>
      <c r="K26" s="668"/>
      <c r="L26" s="668"/>
      <c r="M26" s="668"/>
      <c r="N26" s="668"/>
      <c r="O26" s="668"/>
      <c r="P26" s="669"/>
      <c r="Q26" s="673">
        <f>W19</f>
        <v>160000000</v>
      </c>
      <c r="R26" s="674"/>
      <c r="S26" s="674"/>
      <c r="T26" s="674"/>
      <c r="U26" s="674"/>
      <c r="V26" s="675"/>
      <c r="W26" s="205" t="s">
        <v>58</v>
      </c>
      <c r="X26" s="206"/>
      <c r="Y26" s="677"/>
      <c r="Z26" s="207"/>
      <c r="AA26" s="201"/>
      <c r="AB26" s="201"/>
      <c r="AC26" s="201"/>
      <c r="AD26" s="203"/>
      <c r="AE26" s="201"/>
      <c r="AF26" s="201"/>
      <c r="AG26" s="201"/>
      <c r="AH26" s="201"/>
      <c r="AI26" s="201"/>
      <c r="AJ26" s="201"/>
      <c r="AK26" s="203"/>
      <c r="AL26" s="161"/>
      <c r="AM26" s="161"/>
      <c r="AN26" s="161"/>
      <c r="AO26" s="161"/>
      <c r="AP26" s="161"/>
      <c r="AQ26" s="683"/>
      <c r="AR26" s="684"/>
      <c r="AS26" s="684"/>
      <c r="AT26" s="684"/>
      <c r="AU26" s="684"/>
      <c r="AV26" s="684"/>
      <c r="AW26" s="684"/>
      <c r="AX26" s="684"/>
      <c r="AY26" s="684"/>
      <c r="AZ26" s="684"/>
      <c r="BA26" s="684"/>
      <c r="BB26" s="684"/>
      <c r="BC26" s="684"/>
      <c r="BD26" s="684"/>
      <c r="BE26" s="685"/>
    </row>
    <row r="27" spans="1:57" ht="27.75" customHeight="1" thickBot="1">
      <c r="A27" s="161"/>
      <c r="B27" s="208"/>
      <c r="C27" s="668" t="s">
        <v>69</v>
      </c>
      <c r="D27" s="668"/>
      <c r="E27" s="668"/>
      <c r="F27" s="668"/>
      <c r="G27" s="668"/>
      <c r="H27" s="668"/>
      <c r="I27" s="668"/>
      <c r="J27" s="668"/>
      <c r="K27" s="668"/>
      <c r="L27" s="668"/>
      <c r="M27" s="668"/>
      <c r="N27" s="668"/>
      <c r="O27" s="668"/>
      <c r="P27" s="669"/>
      <c r="Q27" s="694">
        <v>3500000</v>
      </c>
      <c r="R27" s="695"/>
      <c r="S27" s="695"/>
      <c r="T27" s="695"/>
      <c r="U27" s="695"/>
      <c r="V27" s="696"/>
      <c r="W27" s="205" t="s">
        <v>58</v>
      </c>
      <c r="X27" s="206"/>
      <c r="Y27" s="677"/>
      <c r="Z27" s="207"/>
      <c r="AA27" s="201"/>
      <c r="AB27" s="201"/>
      <c r="AC27" s="201"/>
      <c r="AD27" s="203"/>
      <c r="AE27" s="201"/>
      <c r="AF27" s="201"/>
      <c r="AG27" s="201"/>
      <c r="AH27" s="201"/>
      <c r="AI27" s="201"/>
      <c r="AJ27" s="201"/>
      <c r="AK27" s="203"/>
      <c r="AL27" s="161"/>
      <c r="AM27" s="161"/>
      <c r="AN27" s="161"/>
      <c r="AO27" s="161"/>
      <c r="AP27" s="161"/>
      <c r="AQ27" s="683"/>
      <c r="AR27" s="684"/>
      <c r="AS27" s="684"/>
      <c r="AT27" s="684"/>
      <c r="AU27" s="684"/>
      <c r="AV27" s="684"/>
      <c r="AW27" s="684"/>
      <c r="AX27" s="684"/>
      <c r="AY27" s="684"/>
      <c r="AZ27" s="684"/>
      <c r="BA27" s="684"/>
      <c r="BB27" s="684"/>
      <c r="BC27" s="684"/>
      <c r="BD27" s="684"/>
      <c r="BE27" s="685"/>
    </row>
    <row r="28" spans="1:57" ht="30.75" customHeight="1" thickBot="1">
      <c r="A28" s="161"/>
      <c r="B28" s="204" t="s">
        <v>60</v>
      </c>
      <c r="C28" s="749" t="s">
        <v>70</v>
      </c>
      <c r="D28" s="750"/>
      <c r="E28" s="750"/>
      <c r="F28" s="750"/>
      <c r="G28" s="750"/>
      <c r="H28" s="750"/>
      <c r="I28" s="750"/>
      <c r="J28" s="750"/>
      <c r="K28" s="750"/>
      <c r="L28" s="750"/>
      <c r="M28" s="750"/>
      <c r="N28" s="750"/>
      <c r="O28" s="750"/>
      <c r="P28" s="750"/>
      <c r="Q28" s="673">
        <f>Q29-Q30-Q31-Q32-Q33</f>
        <v>86900000</v>
      </c>
      <c r="R28" s="674"/>
      <c r="S28" s="674"/>
      <c r="T28" s="674"/>
      <c r="U28" s="674"/>
      <c r="V28" s="675"/>
      <c r="W28" s="209" t="s">
        <v>58</v>
      </c>
      <c r="X28" s="206" t="s">
        <v>59</v>
      </c>
      <c r="Y28" s="678"/>
      <c r="Z28" s="207"/>
      <c r="AA28" s="201"/>
      <c r="AB28" s="201"/>
      <c r="AC28" s="201"/>
      <c r="AD28" s="203"/>
      <c r="AE28" s="201"/>
      <c r="AF28" s="201"/>
      <c r="AG28" s="201"/>
      <c r="AH28" s="201"/>
      <c r="AI28" s="201"/>
      <c r="AJ28" s="201"/>
      <c r="AK28" s="203"/>
      <c r="AL28" s="161"/>
      <c r="AM28" s="161"/>
      <c r="AN28" s="161"/>
      <c r="AO28" s="161"/>
      <c r="AP28" s="161"/>
      <c r="AQ28" s="686"/>
      <c r="AR28" s="687"/>
      <c r="AS28" s="687"/>
      <c r="AT28" s="687"/>
      <c r="AU28" s="687"/>
      <c r="AV28" s="687"/>
      <c r="AW28" s="687"/>
      <c r="AX28" s="687"/>
      <c r="AY28" s="687"/>
      <c r="AZ28" s="687"/>
      <c r="BA28" s="687"/>
      <c r="BB28" s="687"/>
      <c r="BC28" s="687"/>
      <c r="BD28" s="687"/>
      <c r="BE28" s="688"/>
    </row>
    <row r="29" spans="1:57" ht="18.75" customHeight="1" thickBot="1">
      <c r="A29" s="161"/>
      <c r="B29" s="734"/>
      <c r="C29" s="667" t="s">
        <v>71</v>
      </c>
      <c r="D29" s="762"/>
      <c r="E29" s="762"/>
      <c r="F29" s="762"/>
      <c r="G29" s="762"/>
      <c r="H29" s="762"/>
      <c r="I29" s="762"/>
      <c r="J29" s="762"/>
      <c r="K29" s="762"/>
      <c r="L29" s="762"/>
      <c r="M29" s="762"/>
      <c r="N29" s="762"/>
      <c r="O29" s="762"/>
      <c r="P29" s="763"/>
      <c r="Q29" s="739">
        <v>100000000</v>
      </c>
      <c r="R29" s="740"/>
      <c r="S29" s="740"/>
      <c r="T29" s="740"/>
      <c r="U29" s="740"/>
      <c r="V29" s="741"/>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34"/>
      <c r="C30" s="667" t="s">
        <v>72</v>
      </c>
      <c r="D30" s="762"/>
      <c r="E30" s="762"/>
      <c r="F30" s="762"/>
      <c r="G30" s="762"/>
      <c r="H30" s="762"/>
      <c r="I30" s="762"/>
      <c r="J30" s="762"/>
      <c r="K30" s="762"/>
      <c r="L30" s="762"/>
      <c r="M30" s="762"/>
      <c r="N30" s="762"/>
      <c r="O30" s="762"/>
      <c r="P30" s="763"/>
      <c r="Q30" s="739">
        <v>10000000</v>
      </c>
      <c r="R30" s="740"/>
      <c r="S30" s="740"/>
      <c r="T30" s="740"/>
      <c r="U30" s="740"/>
      <c r="V30" s="741"/>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34"/>
      <c r="C31" s="764" t="s">
        <v>73</v>
      </c>
      <c r="D31" s="765"/>
      <c r="E31" s="765"/>
      <c r="F31" s="765"/>
      <c r="G31" s="765"/>
      <c r="H31" s="765"/>
      <c r="I31" s="765"/>
      <c r="J31" s="765"/>
      <c r="K31" s="765"/>
      <c r="L31" s="765"/>
      <c r="M31" s="765"/>
      <c r="N31" s="765"/>
      <c r="O31" s="765"/>
      <c r="P31" s="766"/>
      <c r="Q31" s="736">
        <v>3000000</v>
      </c>
      <c r="R31" s="737"/>
      <c r="S31" s="737"/>
      <c r="T31" s="737"/>
      <c r="U31" s="737"/>
      <c r="V31" s="738"/>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34"/>
      <c r="C32" s="610" t="s">
        <v>74</v>
      </c>
      <c r="D32" s="611"/>
      <c r="E32" s="611"/>
      <c r="F32" s="611"/>
      <c r="G32" s="611"/>
      <c r="H32" s="611"/>
      <c r="I32" s="611"/>
      <c r="J32" s="611"/>
      <c r="K32" s="611"/>
      <c r="L32" s="611"/>
      <c r="M32" s="611"/>
      <c r="N32" s="611"/>
      <c r="O32" s="611"/>
      <c r="P32" s="612"/>
      <c r="Q32" s="694">
        <v>0</v>
      </c>
      <c r="R32" s="695"/>
      <c r="S32" s="695"/>
      <c r="T32" s="695"/>
      <c r="U32" s="695"/>
      <c r="V32" s="696"/>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35"/>
      <c r="C33" s="610" t="s">
        <v>75</v>
      </c>
      <c r="D33" s="611"/>
      <c r="E33" s="611"/>
      <c r="F33" s="611"/>
      <c r="G33" s="611"/>
      <c r="H33" s="611"/>
      <c r="I33" s="611"/>
      <c r="J33" s="611"/>
      <c r="K33" s="611"/>
      <c r="L33" s="611"/>
      <c r="M33" s="611"/>
      <c r="N33" s="611"/>
      <c r="O33" s="611"/>
      <c r="P33" s="612"/>
      <c r="Q33" s="736">
        <v>100000</v>
      </c>
      <c r="R33" s="737"/>
      <c r="S33" s="737"/>
      <c r="T33" s="737"/>
      <c r="U33" s="737"/>
      <c r="V33" s="738"/>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42" t="s">
        <v>76</v>
      </c>
      <c r="D36" s="742"/>
      <c r="E36" s="742"/>
      <c r="F36" s="742"/>
      <c r="G36" s="742"/>
      <c r="H36" s="742"/>
      <c r="I36" s="742"/>
      <c r="J36" s="742"/>
      <c r="K36" s="742"/>
      <c r="L36" s="742"/>
      <c r="M36" s="742"/>
      <c r="N36" s="742"/>
      <c r="O36" s="742"/>
      <c r="P36" s="742"/>
      <c r="Q36" s="742"/>
      <c r="R36" s="742"/>
      <c r="S36" s="742"/>
      <c r="T36" s="742"/>
      <c r="U36" s="742"/>
      <c r="V36" s="742"/>
      <c r="W36" s="742"/>
      <c r="X36" s="742"/>
      <c r="Y36" s="742"/>
      <c r="Z36" s="742"/>
      <c r="AA36" s="742"/>
      <c r="AB36" s="742"/>
      <c r="AC36" s="742"/>
      <c r="AD36" s="742"/>
      <c r="AE36" s="742"/>
      <c r="AF36" s="742"/>
      <c r="AG36" s="742"/>
      <c r="AH36" s="742"/>
      <c r="AI36" s="742"/>
      <c r="AJ36" s="742"/>
      <c r="AK36" s="742"/>
      <c r="AL36" s="214"/>
      <c r="AT36" s="171"/>
      <c r="AU36" s="171"/>
      <c r="AV36" s="171"/>
      <c r="AW36" s="171"/>
      <c r="AX36" s="171"/>
    </row>
    <row r="37" spans="1:57" s="166" customFormat="1" ht="33" customHeight="1">
      <c r="A37" s="165"/>
      <c r="B37" s="213" t="s">
        <v>63</v>
      </c>
      <c r="C37" s="761" t="s">
        <v>77</v>
      </c>
      <c r="D37" s="761"/>
      <c r="E37" s="761"/>
      <c r="F37" s="761"/>
      <c r="G37" s="761"/>
      <c r="H37" s="761"/>
      <c r="I37" s="761"/>
      <c r="J37" s="761"/>
      <c r="K37" s="761"/>
      <c r="L37" s="761"/>
      <c r="M37" s="761"/>
      <c r="N37" s="761"/>
      <c r="O37" s="761"/>
      <c r="P37" s="761"/>
      <c r="Q37" s="761"/>
      <c r="R37" s="761"/>
      <c r="S37" s="761"/>
      <c r="T37" s="761"/>
      <c r="U37" s="761"/>
      <c r="V37" s="761"/>
      <c r="W37" s="761"/>
      <c r="X37" s="761"/>
      <c r="Y37" s="761"/>
      <c r="Z37" s="761"/>
      <c r="AA37" s="761"/>
      <c r="AB37" s="761"/>
      <c r="AC37" s="761"/>
      <c r="AD37" s="761"/>
      <c r="AE37" s="761"/>
      <c r="AF37" s="761"/>
      <c r="AG37" s="761"/>
      <c r="AH37" s="761"/>
      <c r="AI37" s="761"/>
      <c r="AJ37" s="761"/>
      <c r="AK37" s="761"/>
      <c r="AL37" s="214"/>
      <c r="AT37" s="171"/>
      <c r="AU37" s="171"/>
      <c r="AV37" s="171"/>
      <c r="AW37" s="171"/>
      <c r="AX37" s="171"/>
    </row>
    <row r="38" spans="1:57" s="166" customFormat="1" ht="34.950000000000003" customHeight="1">
      <c r="A38" s="165"/>
      <c r="B38" s="213" t="s">
        <v>63</v>
      </c>
      <c r="C38" s="742" t="s">
        <v>2177</v>
      </c>
      <c r="D38" s="742"/>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2"/>
      <c r="AH38" s="742"/>
      <c r="AI38" s="742"/>
      <c r="AJ38" s="742"/>
      <c r="AK38" s="742"/>
      <c r="AL38" s="214"/>
      <c r="AT38" s="171"/>
      <c r="AU38" s="171"/>
      <c r="AV38" s="171"/>
      <c r="AW38" s="171"/>
      <c r="AX38" s="171"/>
    </row>
    <row r="39" spans="1:57" s="166" customFormat="1" ht="13.5" customHeight="1">
      <c r="A39" s="165"/>
      <c r="B39" s="196" t="s">
        <v>63</v>
      </c>
      <c r="C39" s="619" t="s">
        <v>2174</v>
      </c>
      <c r="D39" s="619"/>
      <c r="E39" s="619"/>
      <c r="F39" s="619"/>
      <c r="G39" s="619"/>
      <c r="H39" s="619"/>
      <c r="I39" s="619"/>
      <c r="J39" s="619"/>
      <c r="K39" s="619"/>
      <c r="L39" s="619"/>
      <c r="M39" s="619"/>
      <c r="N39" s="619"/>
      <c r="O39" s="619"/>
      <c r="P39" s="619"/>
      <c r="Q39" s="619"/>
      <c r="R39" s="619"/>
      <c r="S39" s="619"/>
      <c r="T39" s="619"/>
      <c r="U39" s="619"/>
      <c r="V39" s="619"/>
      <c r="W39" s="619"/>
      <c r="X39" s="619"/>
      <c r="Y39" s="619"/>
      <c r="Z39" s="619"/>
      <c r="AA39" s="619"/>
      <c r="AB39" s="619"/>
      <c r="AC39" s="619"/>
      <c r="AD39" s="619"/>
      <c r="AE39" s="619"/>
      <c r="AF39" s="619"/>
      <c r="AG39" s="619"/>
      <c r="AH39" s="619"/>
      <c r="AI39" s="619"/>
      <c r="AJ39" s="619"/>
      <c r="AK39" s="619"/>
      <c r="AL39" s="214"/>
      <c r="AT39" s="171"/>
      <c r="AU39" s="171"/>
      <c r="AV39" s="171"/>
      <c r="AW39" s="171"/>
      <c r="AX39" s="171"/>
    </row>
    <row r="40" spans="1:57" ht="19.5" customHeight="1" thickBot="1">
      <c r="A40" s="161"/>
      <c r="B40" s="614" t="s">
        <v>78</v>
      </c>
      <c r="C40" s="614"/>
      <c r="D40" s="614"/>
      <c r="E40" s="614"/>
      <c r="F40" s="614"/>
      <c r="G40" s="614"/>
      <c r="H40" s="614"/>
      <c r="I40" s="614"/>
      <c r="J40" s="614"/>
      <c r="K40" s="614"/>
      <c r="L40" s="614"/>
      <c r="M40" s="614"/>
      <c r="N40" s="614"/>
      <c r="O40" s="614"/>
      <c r="P40" s="614"/>
      <c r="Q40" s="614"/>
      <c r="R40" s="614"/>
      <c r="S40" s="614"/>
      <c r="T40" s="614"/>
      <c r="U40" s="614"/>
      <c r="V40" s="614"/>
      <c r="W40" s="614"/>
      <c r="X40" s="614"/>
      <c r="Y40" s="614"/>
      <c r="Z40" s="614"/>
      <c r="AA40" s="614"/>
      <c r="AB40" s="614"/>
      <c r="AC40" s="614"/>
      <c r="AD40" s="614"/>
      <c r="AE40" s="614"/>
      <c r="AF40" s="614"/>
      <c r="AG40" s="614"/>
      <c r="AH40" s="614"/>
      <c r="AI40" s="614"/>
      <c r="AJ40" s="614"/>
      <c r="AK40" s="614"/>
      <c r="AL40" s="177"/>
      <c r="AT40" s="172"/>
      <c r="AU40" s="172"/>
      <c r="AV40" s="172"/>
      <c r="AW40" s="172"/>
      <c r="AX40" s="172"/>
    </row>
    <row r="41" spans="1:57" ht="28.5" customHeight="1" thickBot="1">
      <c r="A41" s="161"/>
      <c r="B41" s="215"/>
      <c r="C41" s="615" t="s">
        <v>79</v>
      </c>
      <c r="D41" s="615"/>
      <c r="E41" s="615"/>
      <c r="F41" s="615"/>
      <c r="G41" s="615"/>
      <c r="H41" s="615"/>
      <c r="I41" s="615"/>
      <c r="J41" s="615"/>
      <c r="K41" s="615"/>
      <c r="L41" s="615"/>
      <c r="M41" s="615"/>
      <c r="N41" s="615"/>
      <c r="O41" s="615"/>
      <c r="P41" s="615"/>
      <c r="Q41" s="615"/>
      <c r="R41" s="615"/>
      <c r="S41" s="615"/>
      <c r="T41" s="615"/>
      <c r="U41" s="615"/>
      <c r="V41" s="615"/>
      <c r="W41" s="616">
        <f>(Q25-Q29)-(W18-Q30)</f>
        <v>58320642</v>
      </c>
      <c r="X41" s="617"/>
      <c r="Y41" s="617"/>
      <c r="Z41" s="617"/>
      <c r="AA41" s="617"/>
      <c r="AB41" s="618"/>
      <c r="AC41" s="188" t="s">
        <v>58</v>
      </c>
      <c r="AD41" s="161" t="s">
        <v>59</v>
      </c>
      <c r="AE41" s="216" t="str">
        <f>IF(H7="", "", IF(W41="","",IF(W41="","",IF(W41&gt;=0,"○","×"))))</f>
        <v>○</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4" t="s">
        <v>2173</v>
      </c>
      <c r="C43" s="614"/>
      <c r="D43" s="614"/>
      <c r="E43" s="614"/>
      <c r="F43" s="614"/>
      <c r="G43" s="614"/>
      <c r="H43" s="614"/>
      <c r="I43" s="614"/>
      <c r="J43" s="614"/>
      <c r="K43" s="614"/>
      <c r="L43" s="614"/>
      <c r="M43" s="614"/>
      <c r="N43" s="614"/>
      <c r="O43" s="614"/>
      <c r="P43" s="614"/>
      <c r="Q43" s="614"/>
      <c r="R43" s="614"/>
      <c r="S43" s="614"/>
      <c r="T43" s="614"/>
      <c r="U43" s="614"/>
      <c r="V43" s="614"/>
      <c r="W43" s="614"/>
      <c r="X43" s="614"/>
      <c r="Y43" s="614"/>
      <c r="Z43" s="614"/>
      <c r="AA43" s="614"/>
      <c r="AB43" s="614"/>
      <c r="AC43" s="614"/>
      <c r="AD43" s="614"/>
      <c r="AE43" s="614"/>
      <c r="AF43" s="614"/>
      <c r="AG43" s="614"/>
      <c r="AH43" s="614"/>
      <c r="AI43" s="614"/>
      <c r="AJ43" s="614"/>
      <c r="AK43" s="614"/>
      <c r="AL43" s="177"/>
      <c r="AT43" s="172"/>
      <c r="AU43" s="172"/>
      <c r="AV43" s="172"/>
      <c r="AW43" s="172"/>
      <c r="AX43" s="172"/>
    </row>
    <row r="44" spans="1:57" ht="16.5" customHeight="1" thickBot="1">
      <c r="A44" s="161"/>
      <c r="B44" s="219" t="s">
        <v>63</v>
      </c>
      <c r="C44" s="792" t="s">
        <v>80</v>
      </c>
      <c r="D44" s="792"/>
      <c r="E44" s="792"/>
      <c r="F44" s="792"/>
      <c r="G44" s="792"/>
      <c r="H44" s="792"/>
      <c r="I44" s="792"/>
      <c r="J44" s="792"/>
      <c r="K44" s="792"/>
      <c r="L44" s="792"/>
      <c r="M44" s="792"/>
      <c r="N44" s="792"/>
      <c r="O44" s="792"/>
      <c r="P44" s="792"/>
      <c r="Q44" s="792"/>
      <c r="R44" s="792"/>
      <c r="S44" s="792"/>
      <c r="T44" s="792"/>
      <c r="U44" s="792"/>
      <c r="V44" s="792"/>
      <c r="W44" s="792"/>
      <c r="X44" s="792"/>
      <c r="Y44" s="792"/>
      <c r="Z44" s="792"/>
      <c r="AA44" s="792"/>
      <c r="AB44" s="792"/>
      <c r="AC44" s="792"/>
      <c r="AD44" s="792"/>
      <c r="AE44" s="792"/>
      <c r="AF44" s="792"/>
      <c r="AG44" s="792"/>
      <c r="AH44" s="792"/>
      <c r="AI44" s="792"/>
      <c r="AJ44" s="792"/>
      <c r="AK44" s="792"/>
      <c r="AL44" s="178"/>
      <c r="AT44" s="172"/>
      <c r="AU44" s="172"/>
      <c r="AV44" s="172"/>
      <c r="AW44" s="172"/>
      <c r="AX44" s="172"/>
    </row>
    <row r="45" spans="1:57" ht="51.75" customHeight="1">
      <c r="A45" s="161"/>
      <c r="B45" s="773" t="s">
        <v>81</v>
      </c>
      <c r="C45" s="774"/>
      <c r="D45" s="774"/>
      <c r="E45" s="775"/>
      <c r="F45" s="784" t="s">
        <v>82</v>
      </c>
      <c r="G45" s="785"/>
      <c r="H45" s="785"/>
      <c r="I45" s="785"/>
      <c r="J45" s="785"/>
      <c r="K45" s="785"/>
      <c r="L45" s="785"/>
      <c r="M45" s="785"/>
      <c r="N45" s="785"/>
      <c r="O45" s="785"/>
      <c r="P45" s="785"/>
      <c r="Q45" s="785"/>
      <c r="R45" s="785"/>
      <c r="S45" s="785"/>
      <c r="T45" s="785"/>
      <c r="U45" s="785"/>
      <c r="V45" s="785"/>
      <c r="W45" s="785"/>
      <c r="X45" s="785"/>
      <c r="Y45" s="785"/>
      <c r="Z45" s="785"/>
      <c r="AA45" s="785"/>
      <c r="AB45" s="785"/>
      <c r="AC45" s="785"/>
      <c r="AD45" s="785"/>
      <c r="AE45" s="785"/>
      <c r="AF45" s="785"/>
      <c r="AG45" s="785"/>
      <c r="AH45" s="785"/>
      <c r="AI45" s="785"/>
      <c r="AJ45" s="785"/>
      <c r="AK45" s="786"/>
      <c r="AL45" s="165"/>
      <c r="AQ45" s="800" t="s">
        <v>83</v>
      </c>
      <c r="AR45" s="801"/>
      <c r="AS45" s="801"/>
      <c r="AT45" s="801"/>
      <c r="AU45" s="801"/>
      <c r="AV45" s="801"/>
      <c r="AW45" s="801"/>
      <c r="AX45" s="801"/>
      <c r="AY45" s="801"/>
      <c r="AZ45" s="801"/>
      <c r="BA45" s="801"/>
      <c r="BB45" s="801"/>
      <c r="BC45" s="801"/>
      <c r="BD45" s="801"/>
      <c r="BE45" s="802"/>
    </row>
    <row r="46" spans="1:57" ht="47.25" customHeight="1" thickBot="1">
      <c r="A46" s="161"/>
      <c r="B46" s="773" t="s">
        <v>84</v>
      </c>
      <c r="C46" s="774"/>
      <c r="D46" s="774"/>
      <c r="E46" s="775"/>
      <c r="F46" s="793" t="s">
        <v>85</v>
      </c>
      <c r="G46" s="794"/>
      <c r="H46" s="794"/>
      <c r="I46" s="794"/>
      <c r="J46" s="794"/>
      <c r="K46" s="794"/>
      <c r="L46" s="794"/>
      <c r="M46" s="794"/>
      <c r="N46" s="794"/>
      <c r="O46" s="794"/>
      <c r="P46" s="794"/>
      <c r="Q46" s="794"/>
      <c r="R46" s="794"/>
      <c r="S46" s="794"/>
      <c r="T46" s="794"/>
      <c r="U46" s="794"/>
      <c r="V46" s="794"/>
      <c r="W46" s="794"/>
      <c r="X46" s="794"/>
      <c r="Y46" s="794"/>
      <c r="Z46" s="794"/>
      <c r="AA46" s="794"/>
      <c r="AB46" s="794"/>
      <c r="AC46" s="794"/>
      <c r="AD46" s="794"/>
      <c r="AE46" s="794"/>
      <c r="AF46" s="794"/>
      <c r="AG46" s="794"/>
      <c r="AH46" s="794"/>
      <c r="AI46" s="794"/>
      <c r="AJ46" s="794"/>
      <c r="AK46" s="795"/>
      <c r="AL46" s="165"/>
      <c r="AQ46" s="803"/>
      <c r="AR46" s="804"/>
      <c r="AS46" s="804"/>
      <c r="AT46" s="804"/>
      <c r="AU46" s="804"/>
      <c r="AV46" s="804"/>
      <c r="AW46" s="804"/>
      <c r="AX46" s="804"/>
      <c r="AY46" s="804"/>
      <c r="AZ46" s="804"/>
      <c r="BA46" s="804"/>
      <c r="BB46" s="804"/>
      <c r="BC46" s="804"/>
      <c r="BD46" s="804"/>
      <c r="BE46" s="805"/>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2" t="s">
        <v>86</v>
      </c>
      <c r="C48" s="782"/>
      <c r="D48" s="782"/>
      <c r="E48" s="782"/>
      <c r="F48" s="782"/>
      <c r="G48" s="782"/>
      <c r="H48" s="782"/>
      <c r="I48" s="782"/>
      <c r="J48" s="782"/>
      <c r="K48" s="782"/>
      <c r="L48" s="782"/>
      <c r="M48" s="782"/>
      <c r="N48" s="782"/>
      <c r="O48" s="782"/>
      <c r="P48" s="782"/>
      <c r="Q48" s="782"/>
      <c r="R48" s="782"/>
      <c r="S48" s="782"/>
      <c r="T48" s="782"/>
      <c r="U48" s="782"/>
      <c r="V48" s="782"/>
      <c r="W48" s="782"/>
      <c r="X48" s="782"/>
      <c r="Y48" s="782"/>
      <c r="Z48" s="782"/>
      <c r="AA48" s="782"/>
      <c r="AB48" s="782"/>
      <c r="AC48" s="782"/>
      <c r="AD48" s="782"/>
      <c r="AE48" s="782"/>
      <c r="AF48" s="782"/>
      <c r="AG48" s="782"/>
      <c r="AH48" s="782"/>
      <c r="AI48" s="782"/>
      <c r="AJ48" s="782"/>
      <c r="AK48" s="782"/>
      <c r="AL48" s="222"/>
      <c r="AT48" s="224"/>
      <c r="AU48" s="224"/>
      <c r="AV48" s="224"/>
      <c r="AW48" s="224"/>
      <c r="AX48" s="224"/>
    </row>
    <row r="49" spans="1:50" s="223" customFormat="1" ht="17.399999999999999" customHeight="1" thickBot="1">
      <c r="A49" s="222"/>
      <c r="B49" s="796" t="s">
        <v>87</v>
      </c>
      <c r="C49" s="796"/>
      <c r="D49" s="796"/>
      <c r="E49" s="796"/>
      <c r="F49" s="796"/>
      <c r="G49" s="796"/>
      <c r="H49" s="796"/>
      <c r="I49" s="796"/>
      <c r="J49" s="796"/>
      <c r="K49" s="796"/>
      <c r="L49" s="796"/>
      <c r="M49" s="796"/>
      <c r="N49" s="796"/>
      <c r="O49" s="796"/>
      <c r="P49" s="796"/>
      <c r="Q49" s="796"/>
      <c r="R49" s="796"/>
      <c r="S49" s="796"/>
      <c r="T49" s="796"/>
      <c r="U49" s="796"/>
      <c r="V49" s="796"/>
      <c r="W49" s="796"/>
      <c r="X49" s="796"/>
      <c r="Y49" s="796"/>
      <c r="Z49" s="796"/>
      <c r="AA49" s="796"/>
      <c r="AB49" s="796"/>
      <c r="AC49" s="796"/>
      <c r="AD49" s="796"/>
      <c r="AE49" s="796"/>
      <c r="AF49" s="796"/>
      <c r="AG49" s="796"/>
      <c r="AH49" s="796"/>
      <c r="AI49" s="796"/>
      <c r="AJ49" s="796"/>
      <c r="AK49" s="796"/>
      <c r="AL49" s="222"/>
      <c r="AM49" s="225" t="s">
        <v>88</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6"/>
      <c r="AP49" s="226"/>
      <c r="AT49" s="224"/>
      <c r="AU49" s="224"/>
      <c r="AV49" s="224"/>
      <c r="AW49" s="224"/>
      <c r="AX49" s="224"/>
    </row>
    <row r="50" spans="1:50" s="223" customFormat="1" ht="26.4" customHeight="1" thickBot="1">
      <c r="A50" s="222"/>
      <c r="B50" s="593" t="s">
        <v>89</v>
      </c>
      <c r="C50" s="594"/>
      <c r="D50" s="594"/>
      <c r="E50" s="594"/>
      <c r="F50" s="594"/>
      <c r="G50" s="594"/>
      <c r="H50" s="594"/>
      <c r="I50" s="594"/>
      <c r="J50" s="594"/>
      <c r="K50" s="594"/>
      <c r="L50" s="594"/>
      <c r="M50" s="594"/>
      <c r="N50" s="594"/>
      <c r="O50" s="594"/>
      <c r="P50" s="594"/>
      <c r="Q50" s="594"/>
      <c r="R50" s="594"/>
      <c r="S50" s="594"/>
      <c r="T50" s="594"/>
      <c r="U50" s="594"/>
      <c r="V50" s="594"/>
      <c r="W50" s="594"/>
      <c r="X50" s="594"/>
      <c r="Y50" s="594"/>
      <c r="Z50" s="594"/>
      <c r="AA50" s="594"/>
      <c r="AB50" s="594"/>
      <c r="AC50" s="594"/>
      <c r="AD50" s="594"/>
      <c r="AE50" s="594"/>
      <c r="AF50" s="594"/>
      <c r="AG50" s="594"/>
      <c r="AH50" s="594"/>
      <c r="AI50" s="594"/>
      <c r="AJ50" s="594"/>
      <c r="AK50" s="227" t="str">
        <f>IF(H7="", "", IF(AN49=AN53, "○", "×"))</f>
        <v>○</v>
      </c>
      <c r="AL50" s="222"/>
      <c r="AM50" s="225" t="s">
        <v>90</v>
      </c>
      <c r="AN50" s="225">
        <f>$AN$49-(COUNTIF('別紙様式3-2（処遇改善加算　個票）'!O:O,"処遇改善加算Ⅳ")+COUNTIF('別紙様式3-2（処遇改善加算　個票）'!V:V, "処遇改善加算Ⅳ"))</f>
        <v>6</v>
      </c>
      <c r="AO50" s="226"/>
      <c r="AP50" s="226"/>
      <c r="AT50" s="224"/>
      <c r="AU50" s="224"/>
      <c r="AV50" s="224"/>
      <c r="AW50" s="224"/>
      <c r="AX50" s="224"/>
    </row>
    <row r="51" spans="1:50" s="223" customFormat="1" ht="30.75" customHeight="1" thickBot="1">
      <c r="A51" s="222"/>
      <c r="B51" s="797" t="s">
        <v>91</v>
      </c>
      <c r="C51" s="798"/>
      <c r="D51" s="798"/>
      <c r="E51" s="798"/>
      <c r="F51" s="798"/>
      <c r="G51" s="798"/>
      <c r="H51" s="798"/>
      <c r="I51" s="798"/>
      <c r="J51" s="798"/>
      <c r="K51" s="798"/>
      <c r="L51" s="798"/>
      <c r="M51" s="798"/>
      <c r="N51" s="798"/>
      <c r="O51" s="798"/>
      <c r="P51" s="798"/>
      <c r="Q51" s="798"/>
      <c r="R51" s="798"/>
      <c r="S51" s="799"/>
      <c r="T51" s="832">
        <f>'別紙様式3-2（処遇改善加算　個票）'!N6</f>
        <v>53580524</v>
      </c>
      <c r="U51" s="833"/>
      <c r="V51" s="833"/>
      <c r="W51" s="833"/>
      <c r="X51" s="833"/>
      <c r="Y51" s="228" t="s">
        <v>58</v>
      </c>
      <c r="AA51" s="161"/>
      <c r="AB51" s="161"/>
      <c r="AC51" s="161"/>
      <c r="AD51" s="161"/>
      <c r="AE51" s="222"/>
      <c r="AF51" s="222"/>
      <c r="AG51" s="222"/>
      <c r="AH51" s="222"/>
      <c r="AI51" s="222"/>
      <c r="AJ51" s="222"/>
      <c r="AK51" s="222"/>
      <c r="AL51" s="222"/>
      <c r="AM51" s="225" t="s">
        <v>92</v>
      </c>
      <c r="AN51" s="225">
        <f>AN50-(COUNTIF('別紙様式3-2（処遇改善加算　個票）'!O:O,"処遇改善加算Ⅲ")+COUNTIF('別紙様式3-2（処遇改善加算　個票）'!V:V, "処遇改善加算Ⅲ"))</f>
        <v>4</v>
      </c>
      <c r="AO51" s="226"/>
      <c r="AP51" s="226"/>
      <c r="AQ51" s="224"/>
    </row>
    <row r="52" spans="1:50" s="223" customFormat="1" ht="30.75" customHeight="1" thickBot="1">
      <c r="A52" s="222"/>
      <c r="B52" s="787" t="s">
        <v>93</v>
      </c>
      <c r="C52" s="788"/>
      <c r="D52" s="788"/>
      <c r="E52" s="788"/>
      <c r="F52" s="788"/>
      <c r="G52" s="788"/>
      <c r="H52" s="788"/>
      <c r="I52" s="788"/>
      <c r="J52" s="788"/>
      <c r="K52" s="788"/>
      <c r="L52" s="788"/>
      <c r="M52" s="788"/>
      <c r="N52" s="788"/>
      <c r="O52" s="788"/>
      <c r="P52" s="788"/>
      <c r="Q52" s="788"/>
      <c r="R52" s="788"/>
      <c r="S52" s="788"/>
      <c r="T52" s="789">
        <v>60000000</v>
      </c>
      <c r="U52" s="790"/>
      <c r="V52" s="790"/>
      <c r="W52" s="790"/>
      <c r="X52" s="791"/>
      <c r="Y52" s="229" t="s">
        <v>58</v>
      </c>
      <c r="Z52" s="161" t="s">
        <v>59</v>
      </c>
      <c r="AA52" s="216" t="str">
        <f>IF(H7="", "", IF(T52&gt;=T51, "○", "×"))</f>
        <v>○</v>
      </c>
      <c r="AB52" s="230"/>
      <c r="AC52" s="230"/>
      <c r="AD52" s="230"/>
      <c r="AE52" s="222"/>
      <c r="AF52" s="222"/>
      <c r="AG52" s="222"/>
      <c r="AH52" s="222"/>
      <c r="AI52" s="222"/>
      <c r="AJ52" s="222"/>
      <c r="AK52" s="222"/>
      <c r="AL52" s="222"/>
      <c r="AM52" s="231" t="s">
        <v>94</v>
      </c>
      <c r="AN52" s="231">
        <f>AN51-(COUNTIF('別紙様式3-2（処遇改善加算　個票）'!O:O,"処遇改善加算Ⅱ")+COUNTIF('別紙様式3-2（処遇改善加算　個票）'!V:V, "処遇改善加算Ⅱ"))</f>
        <v>3</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95</v>
      </c>
      <c r="AN53" s="234">
        <f>COUNTIF('別紙様式3-2（処遇改善加算　個票）'!R14:R113, "○")+COUNTIF('別紙様式3-2（処遇改善加算　個票）'!Y14:Y113, "○")</f>
        <v>8</v>
      </c>
      <c r="AO53" s="226"/>
      <c r="AP53" s="226"/>
      <c r="AT53" s="224"/>
      <c r="AU53" s="224"/>
      <c r="AV53" s="224"/>
      <c r="AW53" s="224"/>
      <c r="AX53" s="224"/>
    </row>
    <row r="54" spans="1:50" ht="18" customHeight="1">
      <c r="A54" s="161"/>
      <c r="B54" s="177" t="s">
        <v>96</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1"/>
      <c r="C56" s="783"/>
      <c r="D56" s="567" t="s">
        <v>97</v>
      </c>
      <c r="E56" s="568"/>
      <c r="F56" s="568"/>
      <c r="G56" s="568"/>
      <c r="H56" s="568"/>
      <c r="I56" s="568"/>
      <c r="J56" s="568"/>
      <c r="K56" s="568"/>
      <c r="L56" s="568"/>
      <c r="M56" s="568"/>
      <c r="N56" s="568"/>
      <c r="O56" s="568"/>
      <c r="P56" s="568"/>
      <c r="Q56" s="568"/>
      <c r="R56" s="568"/>
      <c r="S56" s="568"/>
      <c r="T56" s="568"/>
      <c r="U56" s="568"/>
      <c r="V56" s="568"/>
      <c r="W56" s="568"/>
      <c r="X56" s="568"/>
      <c r="Y56" s="568"/>
      <c r="Z56" s="568"/>
      <c r="AA56" s="568"/>
      <c r="AB56" s="568"/>
      <c r="AC56" s="568"/>
      <c r="AD56" s="568"/>
      <c r="AE56" s="568"/>
      <c r="AF56" s="568"/>
      <c r="AG56" s="568"/>
      <c r="AH56" s="568"/>
      <c r="AI56" s="568"/>
      <c r="AJ56" s="568"/>
      <c r="AK56" s="569"/>
      <c r="AL56" s="165"/>
      <c r="AM56" s="441" t="b">
        <v>1</v>
      </c>
      <c r="AN56" s="226"/>
      <c r="AO56" s="226"/>
      <c r="AP56" s="226"/>
    </row>
    <row r="57" spans="1:50" ht="1.95"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48" t="s">
        <v>98</v>
      </c>
      <c r="D59" s="748"/>
      <c r="E59" s="748"/>
      <c r="F59" s="748"/>
      <c r="G59" s="748"/>
      <c r="H59" s="748"/>
      <c r="I59" s="748"/>
      <c r="J59" s="748"/>
      <c r="K59" s="748"/>
      <c r="L59" s="748"/>
      <c r="M59" s="748"/>
      <c r="N59" s="748"/>
      <c r="O59" s="748"/>
      <c r="P59" s="748"/>
      <c r="Q59" s="748"/>
      <c r="R59" s="748"/>
      <c r="S59" s="748"/>
      <c r="T59" s="748"/>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1"/>
      <c r="D60" s="752"/>
      <c r="E60" s="743" t="s">
        <v>99</v>
      </c>
      <c r="F60" s="743"/>
      <c r="G60" s="743"/>
      <c r="H60" s="743"/>
      <c r="I60" s="743"/>
      <c r="J60" s="743"/>
      <c r="K60" s="743"/>
      <c r="L60" s="743"/>
      <c r="M60" s="743"/>
      <c r="N60" s="743"/>
      <c r="O60" s="743"/>
      <c r="P60" s="743"/>
      <c r="Q60" s="743"/>
      <c r="R60" s="744"/>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1" t="b">
        <v>0</v>
      </c>
      <c r="AN60" s="226"/>
      <c r="AO60" s="226"/>
      <c r="AP60" s="226"/>
    </row>
    <row r="61" spans="1:50" ht="14.25" customHeight="1">
      <c r="A61" s="161"/>
      <c r="B61" s="242"/>
      <c r="C61" s="243" t="s">
        <v>100</v>
      </c>
      <c r="D61" s="244" t="s">
        <v>101</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102</v>
      </c>
      <c r="D62" s="249" t="s">
        <v>103</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104</v>
      </c>
      <c r="D63" s="255" t="s">
        <v>105</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48" t="s">
        <v>106</v>
      </c>
      <c r="D65" s="748"/>
      <c r="E65" s="748"/>
      <c r="F65" s="748"/>
      <c r="G65" s="748"/>
      <c r="H65" s="748"/>
      <c r="I65" s="748"/>
      <c r="J65" s="748"/>
      <c r="K65" s="748"/>
      <c r="L65" s="748"/>
      <c r="M65" s="748"/>
      <c r="N65" s="748"/>
      <c r="O65" s="748"/>
      <c r="P65" s="748"/>
      <c r="Q65" s="748"/>
      <c r="R65" s="748"/>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1"/>
      <c r="D66" s="752"/>
      <c r="E66" s="743" t="s">
        <v>107</v>
      </c>
      <c r="F66" s="743"/>
      <c r="G66" s="743"/>
      <c r="H66" s="743"/>
      <c r="I66" s="743"/>
      <c r="J66" s="743"/>
      <c r="K66" s="743"/>
      <c r="L66" s="743"/>
      <c r="M66" s="743"/>
      <c r="N66" s="743"/>
      <c r="O66" s="743"/>
      <c r="P66" s="743"/>
      <c r="Q66" s="743"/>
      <c r="R66" s="744"/>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1" t="b">
        <v>0</v>
      </c>
      <c r="AN66" s="441" t="b">
        <v>0</v>
      </c>
      <c r="AO66" s="226"/>
      <c r="AP66" s="226"/>
    </row>
    <row r="67" spans="1:57" ht="30.75" customHeight="1" thickBot="1">
      <c r="A67" s="161"/>
      <c r="B67" s="828"/>
      <c r="C67" s="243" t="s">
        <v>100</v>
      </c>
      <c r="D67" s="753" t="s">
        <v>108</v>
      </c>
      <c r="E67" s="754"/>
      <c r="F67" s="754"/>
      <c r="G67" s="754"/>
      <c r="H67" s="755"/>
      <c r="I67" s="755"/>
      <c r="J67" s="755"/>
      <c r="K67" s="755"/>
      <c r="L67" s="755"/>
      <c r="M67" s="755"/>
      <c r="N67" s="755"/>
      <c r="O67" s="755"/>
      <c r="P67" s="755"/>
      <c r="Q67" s="755"/>
      <c r="R67" s="755"/>
      <c r="S67" s="755"/>
      <c r="T67" s="755"/>
      <c r="U67" s="755"/>
      <c r="V67" s="755"/>
      <c r="W67" s="755"/>
      <c r="X67" s="755"/>
      <c r="Y67" s="755"/>
      <c r="Z67" s="755"/>
      <c r="AA67" s="755"/>
      <c r="AB67" s="755"/>
      <c r="AC67" s="755"/>
      <c r="AD67" s="755"/>
      <c r="AE67" s="755"/>
      <c r="AF67" s="755"/>
      <c r="AG67" s="755"/>
      <c r="AH67" s="755"/>
      <c r="AI67" s="755"/>
      <c r="AJ67" s="755"/>
      <c r="AK67" s="756"/>
      <c r="AL67" s="165"/>
      <c r="AM67" s="441" t="b">
        <v>1</v>
      </c>
      <c r="AN67" s="226"/>
      <c r="AO67" s="441" t="b">
        <v>0</v>
      </c>
      <c r="AP67" s="226"/>
    </row>
    <row r="68" spans="1:57" ht="28.5" customHeight="1" thickBot="1">
      <c r="A68" s="161"/>
      <c r="B68" s="828"/>
      <c r="C68" s="603"/>
      <c r="D68" s="605" t="s">
        <v>109</v>
      </c>
      <c r="E68" s="606"/>
      <c r="F68" s="606"/>
      <c r="G68" s="606"/>
      <c r="H68" s="757"/>
      <c r="I68" s="759" t="s">
        <v>56</v>
      </c>
      <c r="J68" s="767" t="s">
        <v>110</v>
      </c>
      <c r="K68" s="768"/>
      <c r="L68" s="768"/>
      <c r="M68" s="768"/>
      <c r="N68" s="768"/>
      <c r="O68" s="768"/>
      <c r="P68" s="768"/>
      <c r="Q68" s="768"/>
      <c r="R68" s="768"/>
      <c r="S68" s="768"/>
      <c r="T68" s="768"/>
      <c r="U68" s="768"/>
      <c r="V68" s="768"/>
      <c r="W68" s="768"/>
      <c r="X68" s="768"/>
      <c r="Y68" s="768"/>
      <c r="Z68" s="768"/>
      <c r="AA68" s="768"/>
      <c r="AB68" s="768"/>
      <c r="AC68" s="768"/>
      <c r="AD68" s="768"/>
      <c r="AE68" s="768"/>
      <c r="AF68" s="768"/>
      <c r="AG68" s="768"/>
      <c r="AH68" s="768"/>
      <c r="AI68" s="768"/>
      <c r="AJ68" s="768"/>
      <c r="AK68" s="769"/>
      <c r="AL68" s="165"/>
      <c r="AM68" s="226"/>
      <c r="AN68" s="226"/>
      <c r="AO68" s="226"/>
      <c r="AP68" s="226"/>
    </row>
    <row r="69" spans="1:57" ht="34.5" customHeight="1" thickBot="1">
      <c r="A69" s="161"/>
      <c r="B69" s="828"/>
      <c r="C69" s="603"/>
      <c r="D69" s="607"/>
      <c r="E69" s="562"/>
      <c r="F69" s="562"/>
      <c r="G69" s="562"/>
      <c r="H69" s="758"/>
      <c r="I69" s="760"/>
      <c r="J69" s="770"/>
      <c r="K69" s="771"/>
      <c r="L69" s="771"/>
      <c r="M69" s="771"/>
      <c r="N69" s="771"/>
      <c r="O69" s="771"/>
      <c r="P69" s="771"/>
      <c r="Q69" s="771"/>
      <c r="R69" s="771"/>
      <c r="S69" s="771"/>
      <c r="T69" s="771"/>
      <c r="U69" s="771"/>
      <c r="V69" s="771"/>
      <c r="W69" s="771"/>
      <c r="X69" s="771"/>
      <c r="Y69" s="771"/>
      <c r="Z69" s="771"/>
      <c r="AA69" s="771"/>
      <c r="AB69" s="771"/>
      <c r="AC69" s="771"/>
      <c r="AD69" s="771"/>
      <c r="AE69" s="771"/>
      <c r="AF69" s="771"/>
      <c r="AG69" s="771"/>
      <c r="AH69" s="771"/>
      <c r="AI69" s="771"/>
      <c r="AJ69" s="771"/>
      <c r="AK69" s="772"/>
      <c r="AL69" s="165"/>
      <c r="AM69" s="165"/>
      <c r="AN69" s="165"/>
      <c r="AO69" s="226"/>
      <c r="AP69" s="226"/>
      <c r="AQ69" s="731" t="s">
        <v>111</v>
      </c>
      <c r="AR69" s="732"/>
      <c r="AS69" s="732"/>
      <c r="AT69" s="732"/>
      <c r="AU69" s="732"/>
      <c r="AV69" s="732"/>
      <c r="AW69" s="732"/>
      <c r="AX69" s="732"/>
      <c r="AY69" s="732"/>
      <c r="AZ69" s="732"/>
      <c r="BA69" s="732"/>
      <c r="BB69" s="732"/>
      <c r="BC69" s="732"/>
      <c r="BD69" s="732"/>
      <c r="BE69" s="733"/>
    </row>
    <row r="70" spans="1:57" ht="15" customHeight="1" thickBot="1">
      <c r="A70" s="161"/>
      <c r="B70" s="828"/>
      <c r="C70" s="603"/>
      <c r="D70" s="607"/>
      <c r="E70" s="562"/>
      <c r="F70" s="562"/>
      <c r="G70" s="562"/>
      <c r="H70" s="776"/>
      <c r="I70" s="778" t="s">
        <v>60</v>
      </c>
      <c r="J70" s="267" t="s">
        <v>112</v>
      </c>
      <c r="K70" s="268"/>
      <c r="L70" s="268"/>
      <c r="M70" s="268"/>
      <c r="N70" s="268"/>
      <c r="O70" s="268"/>
      <c r="P70" s="268"/>
      <c r="Q70" s="268"/>
      <c r="R70" s="268"/>
      <c r="S70" s="780" t="s">
        <v>113</v>
      </c>
      <c r="T70" s="780"/>
      <c r="U70" s="780"/>
      <c r="V70" s="780"/>
      <c r="W70" s="780"/>
      <c r="X70" s="780"/>
      <c r="Y70" s="780"/>
      <c r="Z70" s="780"/>
      <c r="AA70" s="780"/>
      <c r="AB70" s="780"/>
      <c r="AC70" s="780"/>
      <c r="AD70" s="780"/>
      <c r="AE70" s="780"/>
      <c r="AF70" s="780"/>
      <c r="AG70" s="780"/>
      <c r="AH70" s="780"/>
      <c r="AI70" s="780"/>
      <c r="AJ70" s="780"/>
      <c r="AK70" s="781"/>
      <c r="AL70" s="165"/>
      <c r="AM70" s="269"/>
      <c r="AO70" s="165"/>
      <c r="AP70" s="165"/>
    </row>
    <row r="71" spans="1:57" ht="33" customHeight="1" thickBot="1">
      <c r="A71" s="161"/>
      <c r="B71" s="828"/>
      <c r="C71" s="604"/>
      <c r="D71" s="608"/>
      <c r="E71" s="609"/>
      <c r="F71" s="609"/>
      <c r="G71" s="609"/>
      <c r="H71" s="777"/>
      <c r="I71" s="779"/>
      <c r="J71" s="822"/>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65"/>
      <c r="AM71" s="165"/>
      <c r="AN71" s="165"/>
      <c r="AQ71" s="731" t="s">
        <v>111</v>
      </c>
      <c r="AR71" s="732"/>
      <c r="AS71" s="732"/>
      <c r="AT71" s="732"/>
      <c r="AU71" s="732"/>
      <c r="AV71" s="732"/>
      <c r="AW71" s="732"/>
      <c r="AX71" s="732"/>
      <c r="AY71" s="732"/>
      <c r="AZ71" s="732"/>
      <c r="BA71" s="732"/>
      <c r="BB71" s="732"/>
      <c r="BC71" s="732"/>
      <c r="BD71" s="732"/>
      <c r="BE71" s="733"/>
    </row>
    <row r="72" spans="1:57" ht="16.5" customHeight="1">
      <c r="A72" s="161"/>
      <c r="B72" s="270"/>
      <c r="C72" s="271" t="s">
        <v>102</v>
      </c>
      <c r="D72" s="255" t="s">
        <v>114</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115</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2" customHeight="1" thickBot="1">
      <c r="A76" s="161"/>
      <c r="B76" s="274"/>
      <c r="C76" s="567" t="s">
        <v>116</v>
      </c>
      <c r="D76" s="568"/>
      <c r="E76" s="568"/>
      <c r="F76" s="568"/>
      <c r="G76" s="568"/>
      <c r="H76" s="568"/>
      <c r="I76" s="568"/>
      <c r="J76" s="568"/>
      <c r="K76" s="568"/>
      <c r="L76" s="568"/>
      <c r="M76" s="568"/>
      <c r="N76" s="568"/>
      <c r="O76" s="568"/>
      <c r="P76" s="568"/>
      <c r="Q76" s="568"/>
      <c r="R76" s="568"/>
      <c r="S76" s="568"/>
      <c r="T76" s="568"/>
      <c r="U76" s="568"/>
      <c r="V76" s="568"/>
      <c r="W76" s="568"/>
      <c r="X76" s="568"/>
      <c r="Y76" s="568"/>
      <c r="Z76" s="568"/>
      <c r="AA76" s="568"/>
      <c r="AB76" s="568"/>
      <c r="AC76" s="568"/>
      <c r="AD76" s="568"/>
      <c r="AE76" s="568"/>
      <c r="AF76" s="568"/>
      <c r="AG76" s="568"/>
      <c r="AH76" s="568"/>
      <c r="AI76" s="568"/>
      <c r="AJ76" s="568"/>
      <c r="AK76" s="569"/>
      <c r="AL76" s="275"/>
      <c r="AM76" s="440"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1"/>
      <c r="C78" s="752"/>
      <c r="D78" s="826" t="s">
        <v>107</v>
      </c>
      <c r="E78" s="826"/>
      <c r="F78" s="826"/>
      <c r="G78" s="826"/>
      <c r="H78" s="826"/>
      <c r="I78" s="826"/>
      <c r="J78" s="826"/>
      <c r="K78" s="826"/>
      <c r="L78" s="826"/>
      <c r="M78" s="826"/>
      <c r="N78" s="826"/>
      <c r="O78" s="826"/>
      <c r="P78" s="826"/>
      <c r="Q78" s="827"/>
      <c r="R78" s="280" t="s">
        <v>59</v>
      </c>
      <c r="S78" s="216" t="str">
        <f>IF(OR(H7="",AN50=0), "", IF(AM76=TRUE,"",IF(AM79="記入不要","",IF(AND(AM80=TRUE,OR(AN80=TRUE,AO80=TRUE,AP80=TRUE)),"○","×"))))</f>
        <v>×</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100</v>
      </c>
      <c r="C79" s="601" t="s">
        <v>117</v>
      </c>
      <c r="D79" s="577"/>
      <c r="E79" s="577"/>
      <c r="F79" s="577"/>
      <c r="G79" s="577"/>
      <c r="H79" s="577"/>
      <c r="I79" s="577"/>
      <c r="J79" s="577"/>
      <c r="K79" s="577"/>
      <c r="L79" s="577"/>
      <c r="M79" s="577"/>
      <c r="N79" s="577"/>
      <c r="O79" s="577"/>
      <c r="P79" s="577"/>
      <c r="Q79" s="577"/>
      <c r="R79" s="577"/>
      <c r="S79" s="580"/>
      <c r="T79" s="577"/>
      <c r="U79" s="577"/>
      <c r="V79" s="577"/>
      <c r="W79" s="577"/>
      <c r="X79" s="577"/>
      <c r="Y79" s="577"/>
      <c r="Z79" s="577"/>
      <c r="AA79" s="577"/>
      <c r="AB79" s="577"/>
      <c r="AC79" s="577"/>
      <c r="AD79" s="577"/>
      <c r="AE79" s="577"/>
      <c r="AF79" s="577"/>
      <c r="AG79" s="577"/>
      <c r="AH79" s="577"/>
      <c r="AI79" s="577"/>
      <c r="AJ79" s="577"/>
      <c r="AK79" s="602"/>
      <c r="AL79" s="165"/>
      <c r="AM79" s="283"/>
      <c r="AN79" s="276"/>
      <c r="AO79" s="276"/>
      <c r="AP79" s="276"/>
    </row>
    <row r="80" spans="1:57" ht="27" customHeight="1">
      <c r="A80" s="161"/>
      <c r="B80" s="603"/>
      <c r="C80" s="605" t="s">
        <v>118</v>
      </c>
      <c r="D80" s="606"/>
      <c r="E80" s="606"/>
      <c r="F80" s="606"/>
      <c r="G80" s="284"/>
      <c r="H80" s="285" t="s">
        <v>56</v>
      </c>
      <c r="I80" s="815" t="s">
        <v>119</v>
      </c>
      <c r="J80" s="816"/>
      <c r="K80" s="816"/>
      <c r="L80" s="816"/>
      <c r="M80" s="816"/>
      <c r="N80" s="816"/>
      <c r="O80" s="816"/>
      <c r="P80" s="816"/>
      <c r="Q80" s="816"/>
      <c r="R80" s="816"/>
      <c r="S80" s="816"/>
      <c r="T80" s="816"/>
      <c r="U80" s="816"/>
      <c r="V80" s="816"/>
      <c r="W80" s="816"/>
      <c r="X80" s="816"/>
      <c r="Y80" s="816"/>
      <c r="Z80" s="816"/>
      <c r="AA80" s="816"/>
      <c r="AB80" s="816"/>
      <c r="AC80" s="816"/>
      <c r="AD80" s="816"/>
      <c r="AE80" s="816"/>
      <c r="AF80" s="816"/>
      <c r="AG80" s="816"/>
      <c r="AH80" s="816"/>
      <c r="AI80" s="816"/>
      <c r="AJ80" s="816"/>
      <c r="AK80" s="817"/>
      <c r="AL80" s="165"/>
      <c r="AM80" s="438" t="b">
        <v>0</v>
      </c>
      <c r="AN80" s="440" t="b">
        <v>0</v>
      </c>
      <c r="AO80" s="438" t="b">
        <v>0</v>
      </c>
      <c r="AP80" s="438" t="b">
        <v>0</v>
      </c>
    </row>
    <row r="81" spans="1:57" ht="37.5" customHeight="1">
      <c r="A81" s="161"/>
      <c r="B81" s="603"/>
      <c r="C81" s="607"/>
      <c r="D81" s="562"/>
      <c r="E81" s="562"/>
      <c r="F81" s="562"/>
      <c r="G81" s="286"/>
      <c r="H81" s="287" t="s">
        <v>60</v>
      </c>
      <c r="I81" s="818" t="s">
        <v>120</v>
      </c>
      <c r="J81" s="589"/>
      <c r="K81" s="589"/>
      <c r="L81" s="589"/>
      <c r="M81" s="589"/>
      <c r="N81" s="589"/>
      <c r="O81" s="589"/>
      <c r="P81" s="589"/>
      <c r="Q81" s="589"/>
      <c r="R81" s="589"/>
      <c r="S81" s="589"/>
      <c r="T81" s="589"/>
      <c r="U81" s="589"/>
      <c r="V81" s="589"/>
      <c r="W81" s="589"/>
      <c r="X81" s="589"/>
      <c r="Y81" s="589"/>
      <c r="Z81" s="589"/>
      <c r="AA81" s="589"/>
      <c r="AB81" s="589"/>
      <c r="AC81" s="589"/>
      <c r="AD81" s="589"/>
      <c r="AE81" s="589"/>
      <c r="AF81" s="589"/>
      <c r="AG81" s="589"/>
      <c r="AH81" s="589"/>
      <c r="AI81" s="589"/>
      <c r="AJ81" s="589"/>
      <c r="AK81" s="590"/>
      <c r="AL81" s="165"/>
      <c r="AM81" s="269"/>
    </row>
    <row r="82" spans="1:57" ht="36" customHeight="1" thickBot="1">
      <c r="A82" s="161"/>
      <c r="B82" s="604"/>
      <c r="C82" s="608"/>
      <c r="D82" s="609"/>
      <c r="E82" s="609"/>
      <c r="F82" s="609"/>
      <c r="G82" s="288"/>
      <c r="H82" s="289" t="s">
        <v>121</v>
      </c>
      <c r="I82" s="819" t="s">
        <v>122</v>
      </c>
      <c r="J82" s="820"/>
      <c r="K82" s="820"/>
      <c r="L82" s="820"/>
      <c r="M82" s="820"/>
      <c r="N82" s="820"/>
      <c r="O82" s="820"/>
      <c r="P82" s="820"/>
      <c r="Q82" s="820"/>
      <c r="R82" s="820"/>
      <c r="S82" s="820"/>
      <c r="T82" s="820"/>
      <c r="U82" s="820"/>
      <c r="V82" s="820"/>
      <c r="W82" s="820"/>
      <c r="X82" s="820"/>
      <c r="Y82" s="820"/>
      <c r="Z82" s="820"/>
      <c r="AA82" s="820"/>
      <c r="AB82" s="820"/>
      <c r="AC82" s="820"/>
      <c r="AD82" s="820"/>
      <c r="AE82" s="820"/>
      <c r="AF82" s="820"/>
      <c r="AG82" s="820"/>
      <c r="AH82" s="820"/>
      <c r="AI82" s="820"/>
      <c r="AJ82" s="820"/>
      <c r="AK82" s="821"/>
      <c r="AL82" s="165"/>
      <c r="AM82" s="269"/>
    </row>
    <row r="83" spans="1:57" ht="21" customHeight="1">
      <c r="A83" s="161"/>
      <c r="B83" s="290" t="s">
        <v>102</v>
      </c>
      <c r="C83" s="658" t="s">
        <v>123</v>
      </c>
      <c r="D83" s="659"/>
      <c r="E83" s="659"/>
      <c r="F83" s="659"/>
      <c r="G83" s="659"/>
      <c r="H83" s="659"/>
      <c r="I83" s="659"/>
      <c r="J83" s="659"/>
      <c r="K83" s="659"/>
      <c r="L83" s="659"/>
      <c r="M83" s="659"/>
      <c r="N83" s="659"/>
      <c r="O83" s="659"/>
      <c r="P83" s="659"/>
      <c r="Q83" s="659"/>
      <c r="R83" s="659"/>
      <c r="S83" s="659"/>
      <c r="T83" s="659"/>
      <c r="U83" s="659"/>
      <c r="V83" s="659"/>
      <c r="W83" s="659"/>
      <c r="X83" s="659"/>
      <c r="Y83" s="659"/>
      <c r="Z83" s="659"/>
      <c r="AA83" s="659"/>
      <c r="AB83" s="659"/>
      <c r="AC83" s="659"/>
      <c r="AD83" s="659"/>
      <c r="AE83" s="659"/>
      <c r="AF83" s="659"/>
      <c r="AG83" s="659"/>
      <c r="AH83" s="659"/>
      <c r="AI83" s="659"/>
      <c r="AJ83" s="659"/>
      <c r="AK83" s="660"/>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0" t="s">
        <v>124</v>
      </c>
      <c r="C85" s="810"/>
      <c r="D85" s="810"/>
      <c r="E85" s="810"/>
      <c r="F85" s="810"/>
      <c r="G85" s="810"/>
      <c r="H85" s="810"/>
      <c r="I85" s="810"/>
      <c r="J85" s="810"/>
      <c r="K85" s="810"/>
      <c r="L85" s="810"/>
      <c r="M85" s="810"/>
      <c r="N85" s="810"/>
      <c r="O85" s="810"/>
      <c r="P85" s="810"/>
      <c r="Q85" s="810"/>
      <c r="R85" s="810"/>
      <c r="S85" s="810"/>
      <c r="T85" s="810"/>
      <c r="U85" s="810"/>
      <c r="V85" s="810"/>
      <c r="W85" s="810"/>
      <c r="X85" s="810"/>
      <c r="Y85" s="810"/>
      <c r="Z85" s="810"/>
      <c r="AA85" s="810"/>
      <c r="AB85" s="810"/>
      <c r="AC85" s="810"/>
      <c r="AD85" s="810"/>
      <c r="AE85" s="810"/>
      <c r="AF85" s="810"/>
      <c r="AG85" s="810"/>
      <c r="AH85" s="810"/>
      <c r="AI85" s="810"/>
      <c r="AJ85" s="810"/>
      <c r="AK85" s="810"/>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36" t="s">
        <v>125</v>
      </c>
      <c r="C87" s="837"/>
      <c r="D87" s="837"/>
      <c r="E87" s="837"/>
      <c r="F87" s="837"/>
      <c r="G87" s="837"/>
      <c r="H87" s="837"/>
      <c r="I87" s="837"/>
      <c r="J87" s="837"/>
      <c r="K87" s="837"/>
      <c r="L87" s="837"/>
      <c r="M87" s="837"/>
      <c r="N87" s="837"/>
      <c r="O87" s="837"/>
      <c r="P87" s="837"/>
      <c r="Q87" s="838"/>
      <c r="R87" s="190" t="s">
        <v>126</v>
      </c>
      <c r="S87" s="300" t="str">
        <f>'別紙様式3-2（処遇改善加算　個票）'!Z5</f>
        <v>○</v>
      </c>
      <c r="T87" s="807" t="s">
        <v>127</v>
      </c>
      <c r="U87" s="808"/>
      <c r="V87" s="808"/>
      <c r="W87" s="808"/>
      <c r="X87" s="808"/>
      <c r="Y87" s="808"/>
      <c r="Z87" s="808"/>
      <c r="AA87" s="808"/>
      <c r="AB87" s="808"/>
      <c r="AC87" s="808"/>
      <c r="AD87" s="808"/>
      <c r="AE87" s="808"/>
      <c r="AF87" s="809"/>
      <c r="AG87" s="198"/>
      <c r="AH87" s="198"/>
      <c r="AI87" s="198"/>
      <c r="AJ87" s="198"/>
      <c r="AK87" s="161"/>
      <c r="AL87" s="161"/>
      <c r="AM87" s="438" t="str">
        <f>IF(COUNTIF(S87:S88, "×")&gt;0, "設定できない", "要件を満たす")</f>
        <v>要件を満たす</v>
      </c>
      <c r="AX87" s="172"/>
    </row>
    <row r="88" spans="1:57" ht="27.75" customHeight="1" thickBot="1">
      <c r="A88" s="161"/>
      <c r="B88" s="836" t="s">
        <v>128</v>
      </c>
      <c r="C88" s="837"/>
      <c r="D88" s="837"/>
      <c r="E88" s="837"/>
      <c r="F88" s="837"/>
      <c r="G88" s="837"/>
      <c r="H88" s="837"/>
      <c r="I88" s="837"/>
      <c r="J88" s="837"/>
      <c r="K88" s="837"/>
      <c r="L88" s="837"/>
      <c r="M88" s="837"/>
      <c r="N88" s="837"/>
      <c r="O88" s="837"/>
      <c r="P88" s="837"/>
      <c r="Q88" s="838"/>
      <c r="R88" s="190" t="s">
        <v>126</v>
      </c>
      <c r="S88" s="300" t="str">
        <f>'別紙様式3-2（処遇改善加算　個票）'!Z7</f>
        <v>○</v>
      </c>
      <c r="T88" s="807" t="s">
        <v>129</v>
      </c>
      <c r="U88" s="808"/>
      <c r="V88" s="808"/>
      <c r="W88" s="808"/>
      <c r="X88" s="808"/>
      <c r="Y88" s="808"/>
      <c r="Z88" s="808"/>
      <c r="AA88" s="808"/>
      <c r="AB88" s="808"/>
      <c r="AC88" s="808"/>
      <c r="AD88" s="808"/>
      <c r="AE88" s="808"/>
      <c r="AF88" s="809"/>
      <c r="AG88" s="198"/>
      <c r="AH88" s="198"/>
      <c r="AI88" s="198"/>
      <c r="AJ88" s="198"/>
      <c r="AK88" s="161"/>
      <c r="AL88" s="161"/>
      <c r="AM88" s="276"/>
      <c r="AY88" s="172"/>
    </row>
    <row r="89" spans="1:57" ht="5.4"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399999999999999" customHeight="1" thickBot="1">
      <c r="A90" s="161"/>
      <c r="B90" s="301" t="s">
        <v>130</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IF(OR(H7="",AND(S87="", S88="")),"",IF(AND(S87="○",S88="○"),"",IF(OR(AM92=TRUE,AM93=TRUE,AM94=TRUE,AND(AM95=TRUE,G95&lt;&gt;"")),"○","×")))</f>
        <v/>
      </c>
      <c r="AL90" s="161"/>
      <c r="AM90" s="439" t="b">
        <f>IF(AND(S87="○", S88="○"), TRUE, FALSE)</f>
        <v>1</v>
      </c>
      <c r="AX90" s="172"/>
      <c r="AZ90" s="303"/>
      <c r="BA90" s="303"/>
    </row>
    <row r="91" spans="1:57" ht="19.95" customHeight="1" thickBot="1">
      <c r="A91" s="165"/>
      <c r="B91" s="304" t="s">
        <v>131</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1" t="s">
        <v>132</v>
      </c>
      <c r="AR91" s="732"/>
      <c r="AS91" s="732"/>
      <c r="AT91" s="732"/>
      <c r="AU91" s="732"/>
      <c r="AV91" s="732"/>
      <c r="AW91" s="732"/>
      <c r="AX91" s="732"/>
      <c r="AY91" s="732"/>
      <c r="AZ91" s="732"/>
      <c r="BA91" s="732"/>
      <c r="BB91" s="732"/>
      <c r="BC91" s="732"/>
      <c r="BD91" s="732"/>
      <c r="BE91" s="733"/>
    </row>
    <row r="92" spans="1:57" s="166" customFormat="1" ht="18" customHeight="1">
      <c r="A92" s="165"/>
      <c r="B92" s="310"/>
      <c r="C92" s="311"/>
      <c r="D92" s="178" t="s">
        <v>133</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38" t="b">
        <v>0</v>
      </c>
      <c r="AN92" s="313"/>
      <c r="AO92" s="313"/>
      <c r="AP92" s="313"/>
      <c r="AQ92" s="313"/>
      <c r="AR92" s="313"/>
      <c r="AS92" s="313"/>
      <c r="AT92" s="313"/>
      <c r="AU92" s="313"/>
      <c r="AV92" s="314"/>
      <c r="AW92" s="171"/>
    </row>
    <row r="93" spans="1:57" s="166" customFormat="1" ht="16.5" customHeight="1">
      <c r="A93" s="165"/>
      <c r="B93" s="310"/>
      <c r="C93" s="315"/>
      <c r="D93" s="178" t="s">
        <v>134</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38" t="b">
        <v>0</v>
      </c>
      <c r="AN93" s="313"/>
      <c r="AO93" s="313"/>
      <c r="AP93" s="313"/>
      <c r="AQ93" s="313"/>
      <c r="AR93" s="313"/>
      <c r="AS93" s="313"/>
      <c r="AT93" s="313"/>
      <c r="AU93" s="314"/>
      <c r="AV93" s="171"/>
    </row>
    <row r="94" spans="1:57" s="166" customFormat="1" ht="16.2" customHeight="1" thickBot="1">
      <c r="A94" s="165"/>
      <c r="B94" s="310"/>
      <c r="C94" s="315"/>
      <c r="D94" s="825" t="s">
        <v>135</v>
      </c>
      <c r="E94" s="825"/>
      <c r="F94" s="825"/>
      <c r="G94" s="825"/>
      <c r="H94" s="825"/>
      <c r="I94" s="825"/>
      <c r="J94" s="825"/>
      <c r="K94" s="825"/>
      <c r="L94" s="825"/>
      <c r="M94" s="825"/>
      <c r="N94" s="825"/>
      <c r="O94" s="825"/>
      <c r="P94" s="825"/>
      <c r="Q94" s="825"/>
      <c r="R94" s="825"/>
      <c r="S94" s="825"/>
      <c r="T94" s="825"/>
      <c r="U94" s="825"/>
      <c r="V94" s="825"/>
      <c r="W94" s="825"/>
      <c r="X94" s="825"/>
      <c r="Y94" s="825"/>
      <c r="Z94" s="825"/>
      <c r="AA94" s="825"/>
      <c r="AB94" s="825"/>
      <c r="AC94" s="825"/>
      <c r="AD94" s="825"/>
      <c r="AE94" s="825"/>
      <c r="AF94" s="825"/>
      <c r="AG94" s="825"/>
      <c r="AH94" s="825"/>
      <c r="AI94" s="825"/>
      <c r="AJ94" s="165"/>
      <c r="AK94" s="312"/>
      <c r="AL94" s="317"/>
      <c r="AM94" s="438" t="b">
        <v>0</v>
      </c>
      <c r="AN94" s="313"/>
      <c r="AO94" s="313"/>
      <c r="AP94" s="313"/>
      <c r="AQ94" s="313"/>
      <c r="AR94" s="313"/>
      <c r="AS94" s="313"/>
      <c r="AT94" s="313"/>
      <c r="AU94" s="314"/>
      <c r="AV94" s="171"/>
    </row>
    <row r="95" spans="1:57" s="166" customFormat="1" ht="33" customHeight="1" thickBot="1">
      <c r="A95" s="165"/>
      <c r="B95" s="318"/>
      <c r="C95" s="319"/>
      <c r="D95" s="320" t="s">
        <v>136</v>
      </c>
      <c r="E95" s="321"/>
      <c r="F95" s="322"/>
      <c r="G95" s="831"/>
      <c r="H95" s="831"/>
      <c r="I95" s="831"/>
      <c r="J95" s="831"/>
      <c r="K95" s="831"/>
      <c r="L95" s="831"/>
      <c r="M95" s="831"/>
      <c r="N95" s="831"/>
      <c r="O95" s="831"/>
      <c r="P95" s="831"/>
      <c r="Q95" s="831"/>
      <c r="R95" s="831"/>
      <c r="S95" s="831"/>
      <c r="T95" s="831"/>
      <c r="U95" s="831"/>
      <c r="V95" s="831"/>
      <c r="W95" s="831"/>
      <c r="X95" s="831"/>
      <c r="Y95" s="831"/>
      <c r="Z95" s="831"/>
      <c r="AA95" s="831"/>
      <c r="AB95" s="831"/>
      <c r="AC95" s="831"/>
      <c r="AD95" s="831"/>
      <c r="AE95" s="831"/>
      <c r="AF95" s="831"/>
      <c r="AG95" s="831"/>
      <c r="AH95" s="831"/>
      <c r="AI95" s="831"/>
      <c r="AJ95" s="831"/>
      <c r="AK95" s="323" t="s">
        <v>137</v>
      </c>
      <c r="AL95" s="165"/>
      <c r="AM95" s="438" t="b">
        <v>0</v>
      </c>
      <c r="AN95" s="324"/>
      <c r="AO95" s="324"/>
      <c r="AQ95" s="829" t="s">
        <v>138</v>
      </c>
      <c r="AR95" s="829"/>
      <c r="AS95" s="829"/>
      <c r="AT95" s="829"/>
      <c r="AU95" s="829"/>
      <c r="AV95" s="829"/>
      <c r="AW95" s="829"/>
      <c r="AX95" s="829"/>
      <c r="AY95" s="829"/>
      <c r="AZ95" s="829"/>
      <c r="BA95" s="829"/>
      <c r="BB95" s="829"/>
      <c r="BC95" s="829"/>
      <c r="BD95" s="829"/>
      <c r="BE95" s="830"/>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139</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67" t="s">
        <v>116</v>
      </c>
      <c r="D98" s="568"/>
      <c r="E98" s="568"/>
      <c r="F98" s="568"/>
      <c r="G98" s="568"/>
      <c r="H98" s="568"/>
      <c r="I98" s="568"/>
      <c r="J98" s="568"/>
      <c r="K98" s="568"/>
      <c r="L98" s="568"/>
      <c r="M98" s="568"/>
      <c r="N98" s="568"/>
      <c r="O98" s="568"/>
      <c r="P98" s="568"/>
      <c r="Q98" s="568"/>
      <c r="R98" s="568"/>
      <c r="S98" s="568"/>
      <c r="T98" s="568"/>
      <c r="U98" s="568"/>
      <c r="V98" s="568"/>
      <c r="W98" s="568"/>
      <c r="X98" s="568"/>
      <c r="Y98" s="568"/>
      <c r="Z98" s="568"/>
      <c r="AA98" s="568"/>
      <c r="AB98" s="568"/>
      <c r="AC98" s="568"/>
      <c r="AD98" s="568"/>
      <c r="AE98" s="568"/>
      <c r="AF98" s="568"/>
      <c r="AG98" s="568"/>
      <c r="AH98" s="568"/>
      <c r="AI98" s="568"/>
      <c r="AJ98" s="568"/>
      <c r="AK98" s="569"/>
      <c r="AL98" s="161"/>
      <c r="AM98" s="440" t="b">
        <v>0</v>
      </c>
      <c r="AN98"/>
      <c r="AO98"/>
      <c r="AP98"/>
      <c r="AQ98"/>
      <c r="AR98"/>
      <c r="AS98"/>
      <c r="AT98"/>
      <c r="AU98"/>
      <c r="AV98"/>
      <c r="AW98"/>
      <c r="AX98" s="326"/>
      <c r="AY98" s="326"/>
      <c r="AZ98" s="327"/>
    </row>
    <row r="99" spans="1:57" s="166" customFormat="1" ht="19.95" customHeight="1" thickBot="1">
      <c r="A99" s="161"/>
      <c r="B99" s="593" t="s">
        <v>140</v>
      </c>
      <c r="C99" s="811"/>
      <c r="D99" s="811"/>
      <c r="E99" s="811"/>
      <c r="F99" s="811"/>
      <c r="G99" s="811"/>
      <c r="H99" s="811"/>
      <c r="I99" s="811"/>
      <c r="J99" s="811"/>
      <c r="K99" s="811"/>
      <c r="L99" s="811"/>
      <c r="M99" s="811"/>
      <c r="N99" s="811"/>
      <c r="O99" s="811"/>
      <c r="P99" s="811"/>
      <c r="Q99" s="811"/>
      <c r="R99" s="811"/>
      <c r="S99" s="811"/>
      <c r="T99" s="811"/>
      <c r="U99" s="811"/>
      <c r="V99" s="811"/>
      <c r="W99" s="811"/>
      <c r="X99" s="811"/>
      <c r="Y99" s="811"/>
      <c r="Z99" s="811"/>
      <c r="AA99" s="811"/>
      <c r="AB99" s="811"/>
      <c r="AC99" s="811"/>
      <c r="AD99" s="811"/>
      <c r="AE99" s="811"/>
      <c r="AF99" s="811"/>
      <c r="AG99" s="811"/>
      <c r="AH99" s="811"/>
      <c r="AI99" s="811"/>
      <c r="AJ99" s="811"/>
      <c r="AK99" s="328" t="str">
        <f>IF(H7="", "", IF(OR(AND(AI101="該当", AN108&gt;=2, AN112&gt;=2, AN116&gt;=2, AN120&gt;=2, AN124&gt;=3, OR(AM124=TRUE,AM125= TRUE), AN133&gt;=2), AND(AI101="", AI104="該当", AN108&gt;=1, AN112&gt;=1, AN116&gt;=1, AN120&gt;=1, OR(AN124&gt;=2,AM132=TRUE), AN133&gt;=1)), "○", "×"))</f>
        <v>×</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141</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39" t="str">
        <f>IF(AN51&lt;&gt;0, "該当", "")</f>
        <v>該当</v>
      </c>
      <c r="AJ101" s="840"/>
      <c r="AK101" s="841"/>
      <c r="AL101" s="165"/>
      <c r="AX101" s="327"/>
      <c r="AY101" s="327"/>
      <c r="AZ101" s="327"/>
    </row>
    <row r="102" spans="1:57" s="166" customFormat="1" ht="45" customHeight="1">
      <c r="A102" s="161"/>
      <c r="B102" s="238" t="s">
        <v>126</v>
      </c>
      <c r="C102" s="595" t="s">
        <v>142</v>
      </c>
      <c r="D102" s="595"/>
      <c r="E102" s="595"/>
      <c r="F102" s="595"/>
      <c r="G102" s="595"/>
      <c r="H102" s="595"/>
      <c r="I102" s="595"/>
      <c r="J102" s="595"/>
      <c r="K102" s="595"/>
      <c r="L102" s="595"/>
      <c r="M102" s="595"/>
      <c r="N102" s="595"/>
      <c r="O102" s="595"/>
      <c r="P102" s="595"/>
      <c r="Q102" s="595"/>
      <c r="R102" s="595"/>
      <c r="S102" s="595"/>
      <c r="T102" s="595"/>
      <c r="U102" s="595"/>
      <c r="V102" s="595"/>
      <c r="W102" s="595"/>
      <c r="X102" s="595"/>
      <c r="Y102" s="595"/>
      <c r="Z102" s="595"/>
      <c r="AA102" s="595"/>
      <c r="AB102" s="595"/>
      <c r="AC102" s="595"/>
      <c r="AD102" s="595"/>
      <c r="AE102" s="595"/>
      <c r="AF102" s="595"/>
      <c r="AG102" s="595"/>
      <c r="AH102" s="595"/>
      <c r="AI102" s="595"/>
      <c r="AJ102" s="595"/>
      <c r="AK102" s="595"/>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143</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49" t="str">
        <f>IF(AN49=AN51, "", "該当")</f>
        <v>該当</v>
      </c>
      <c r="AJ104" s="850"/>
      <c r="AK104" s="851"/>
      <c r="AL104" s="165"/>
      <c r="AX104" s="327"/>
      <c r="AY104" s="327"/>
      <c r="AZ104" s="327"/>
    </row>
    <row r="105" spans="1:57" s="166" customFormat="1" ht="57.75" customHeight="1">
      <c r="A105" s="161"/>
      <c r="B105" s="238" t="s">
        <v>126</v>
      </c>
      <c r="C105" s="595" t="s">
        <v>2172</v>
      </c>
      <c r="D105" s="595"/>
      <c r="E105" s="595"/>
      <c r="F105" s="595"/>
      <c r="G105" s="595"/>
      <c r="H105" s="595"/>
      <c r="I105" s="595"/>
      <c r="J105" s="595"/>
      <c r="K105" s="595"/>
      <c r="L105" s="595"/>
      <c r="M105" s="595"/>
      <c r="N105" s="595"/>
      <c r="O105" s="595"/>
      <c r="P105" s="595"/>
      <c r="Q105" s="595"/>
      <c r="R105" s="595"/>
      <c r="S105" s="595"/>
      <c r="T105" s="595"/>
      <c r="U105" s="595"/>
      <c r="V105" s="595"/>
      <c r="W105" s="595"/>
      <c r="X105" s="595"/>
      <c r="Y105" s="595"/>
      <c r="Z105" s="595"/>
      <c r="AA105" s="595"/>
      <c r="AB105" s="595"/>
      <c r="AC105" s="595"/>
      <c r="AD105" s="595"/>
      <c r="AE105" s="595"/>
      <c r="AF105" s="595"/>
      <c r="AG105" s="595"/>
      <c r="AH105" s="595"/>
      <c r="AI105" s="595"/>
      <c r="AJ105" s="595"/>
      <c r="AK105" s="595"/>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596" t="s">
        <v>144</v>
      </c>
      <c r="C107" s="597"/>
      <c r="D107" s="597"/>
      <c r="E107" s="597"/>
      <c r="F107" s="812" t="s">
        <v>145</v>
      </c>
      <c r="G107" s="813"/>
      <c r="H107" s="813"/>
      <c r="I107" s="813"/>
      <c r="J107" s="813"/>
      <c r="K107" s="813"/>
      <c r="L107" s="813"/>
      <c r="M107" s="813"/>
      <c r="N107" s="813"/>
      <c r="O107" s="813"/>
      <c r="P107" s="813"/>
      <c r="Q107" s="813"/>
      <c r="R107" s="813"/>
      <c r="S107" s="813"/>
      <c r="T107" s="813"/>
      <c r="U107" s="813"/>
      <c r="V107" s="813"/>
      <c r="W107" s="813"/>
      <c r="X107" s="813"/>
      <c r="Y107" s="813"/>
      <c r="Z107" s="813"/>
      <c r="AA107" s="813"/>
      <c r="AB107" s="813"/>
      <c r="AC107" s="813"/>
      <c r="AD107" s="813"/>
      <c r="AE107" s="813"/>
      <c r="AF107" s="813"/>
      <c r="AG107" s="813"/>
      <c r="AH107" s="813"/>
      <c r="AI107" s="813"/>
      <c r="AJ107" s="813"/>
      <c r="AK107" s="814"/>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6" t="s">
        <v>146</v>
      </c>
      <c r="C108" s="577"/>
      <c r="D108" s="577"/>
      <c r="E108" s="578"/>
      <c r="F108" s="284"/>
      <c r="G108" s="598" t="s">
        <v>147</v>
      </c>
      <c r="H108" s="598"/>
      <c r="I108" s="598"/>
      <c r="J108" s="598"/>
      <c r="K108" s="598"/>
      <c r="L108" s="598"/>
      <c r="M108" s="598"/>
      <c r="N108" s="598"/>
      <c r="O108" s="598"/>
      <c r="P108" s="598"/>
      <c r="Q108" s="598"/>
      <c r="R108" s="598"/>
      <c r="S108" s="598"/>
      <c r="T108" s="598"/>
      <c r="U108" s="598"/>
      <c r="V108" s="598"/>
      <c r="W108" s="598"/>
      <c r="X108" s="598"/>
      <c r="Y108" s="598"/>
      <c r="Z108" s="598"/>
      <c r="AA108" s="598"/>
      <c r="AB108" s="598"/>
      <c r="AC108" s="598"/>
      <c r="AD108" s="598"/>
      <c r="AE108" s="598"/>
      <c r="AF108" s="598"/>
      <c r="AG108" s="598"/>
      <c r="AH108" s="598"/>
      <c r="AI108" s="598"/>
      <c r="AJ108" s="598"/>
      <c r="AK108" s="599"/>
      <c r="AL108" s="165"/>
      <c r="AM108" s="438" t="b">
        <v>0</v>
      </c>
      <c r="AN108" s="613">
        <f>COUNTIF(AM108:AM111, TRUE)</f>
        <v>0</v>
      </c>
      <c r="AO108" s="324"/>
      <c r="AP108" s="324"/>
      <c r="AQ108" s="620" t="str">
        <f>IF(AI101="該当",  "！この区分（４項目）から２つ以上の取組が選択されていません。",  "！この区分（４項目）から１つ以上の取組が選択されていません。")</f>
        <v>！この区分（４項目）から２つ以上の取組が選択されていません。</v>
      </c>
      <c r="AR108" s="621"/>
      <c r="AS108" s="621"/>
      <c r="AT108" s="621"/>
      <c r="AU108" s="621"/>
      <c r="AV108" s="621"/>
      <c r="AW108" s="621"/>
      <c r="AX108" s="621"/>
      <c r="AY108" s="621"/>
      <c r="AZ108" s="621"/>
      <c r="BA108" s="621"/>
      <c r="BB108" s="621"/>
      <c r="BC108" s="621"/>
      <c r="BD108" s="621"/>
      <c r="BE108" s="622"/>
    </row>
    <row r="109" spans="1:57" s="166" customFormat="1" ht="18" customHeight="1">
      <c r="A109" s="161"/>
      <c r="B109" s="579"/>
      <c r="C109" s="580"/>
      <c r="D109" s="580"/>
      <c r="E109" s="581"/>
      <c r="F109" s="333"/>
      <c r="G109" s="806" t="s">
        <v>148</v>
      </c>
      <c r="H109" s="806"/>
      <c r="I109" s="806"/>
      <c r="J109" s="806"/>
      <c r="K109" s="806"/>
      <c r="L109" s="806"/>
      <c r="M109" s="806"/>
      <c r="N109" s="806"/>
      <c r="O109" s="806"/>
      <c r="P109" s="806"/>
      <c r="Q109" s="806"/>
      <c r="R109" s="806"/>
      <c r="S109" s="806"/>
      <c r="T109" s="806"/>
      <c r="U109" s="806"/>
      <c r="V109" s="806"/>
      <c r="W109" s="806"/>
      <c r="X109" s="806"/>
      <c r="Y109" s="806"/>
      <c r="Z109" s="806"/>
      <c r="AA109" s="806"/>
      <c r="AB109" s="806"/>
      <c r="AC109" s="806"/>
      <c r="AD109" s="806"/>
      <c r="AE109" s="806"/>
      <c r="AF109" s="806"/>
      <c r="AG109" s="806"/>
      <c r="AH109" s="806"/>
      <c r="AI109" s="806"/>
      <c r="AJ109" s="806"/>
      <c r="AK109" s="334"/>
      <c r="AL109" s="165"/>
      <c r="AM109" s="438" t="b">
        <v>0</v>
      </c>
      <c r="AN109" s="613"/>
      <c r="AO109" s="324"/>
      <c r="AP109" s="324"/>
      <c r="AQ109" s="623"/>
      <c r="AR109" s="624"/>
      <c r="AS109" s="624"/>
      <c r="AT109" s="624"/>
      <c r="AU109" s="624"/>
      <c r="AV109" s="624"/>
      <c r="AW109" s="624"/>
      <c r="AX109" s="624"/>
      <c r="AY109" s="624"/>
      <c r="AZ109" s="624"/>
      <c r="BA109" s="624"/>
      <c r="BB109" s="624"/>
      <c r="BC109" s="624"/>
      <c r="BD109" s="624"/>
      <c r="BE109" s="625"/>
    </row>
    <row r="110" spans="1:57" s="166" customFormat="1" ht="18" customHeight="1">
      <c r="A110" s="161"/>
      <c r="B110" s="579"/>
      <c r="C110" s="580"/>
      <c r="D110" s="580"/>
      <c r="E110" s="581"/>
      <c r="F110" s="333"/>
      <c r="G110" s="573" t="s">
        <v>149</v>
      </c>
      <c r="H110" s="573"/>
      <c r="I110" s="573"/>
      <c r="J110" s="573"/>
      <c r="K110" s="573"/>
      <c r="L110" s="573"/>
      <c r="M110" s="573"/>
      <c r="N110" s="573"/>
      <c r="O110" s="573"/>
      <c r="P110" s="573"/>
      <c r="Q110" s="573"/>
      <c r="R110" s="573"/>
      <c r="S110" s="573"/>
      <c r="T110" s="573"/>
      <c r="U110" s="573"/>
      <c r="V110" s="573"/>
      <c r="W110" s="573"/>
      <c r="X110" s="573"/>
      <c r="Y110" s="573"/>
      <c r="Z110" s="573"/>
      <c r="AA110" s="573"/>
      <c r="AB110" s="573"/>
      <c r="AC110" s="573"/>
      <c r="AD110" s="573"/>
      <c r="AE110" s="573"/>
      <c r="AF110" s="573"/>
      <c r="AG110" s="573"/>
      <c r="AH110" s="573"/>
      <c r="AI110" s="573"/>
      <c r="AJ110" s="573"/>
      <c r="AK110" s="586"/>
      <c r="AL110" s="165"/>
      <c r="AM110" s="438" t="b">
        <v>0</v>
      </c>
      <c r="AN110" s="613"/>
      <c r="AO110" s="324"/>
      <c r="AP110" s="324"/>
      <c r="AQ110" s="623"/>
      <c r="AR110" s="624"/>
      <c r="AS110" s="624"/>
      <c r="AT110" s="624"/>
      <c r="AU110" s="624"/>
      <c r="AV110" s="624"/>
      <c r="AW110" s="624"/>
      <c r="AX110" s="624"/>
      <c r="AY110" s="624"/>
      <c r="AZ110" s="624"/>
      <c r="BA110" s="624"/>
      <c r="BB110" s="624"/>
      <c r="BC110" s="624"/>
      <c r="BD110" s="624"/>
      <c r="BE110" s="625"/>
    </row>
    <row r="111" spans="1:57" s="166" customFormat="1" ht="15.6" customHeight="1" thickBot="1">
      <c r="A111" s="161"/>
      <c r="B111" s="582"/>
      <c r="C111" s="583"/>
      <c r="D111" s="583"/>
      <c r="E111" s="584"/>
      <c r="F111" s="286"/>
      <c r="G111" s="600" t="s">
        <v>150</v>
      </c>
      <c r="H111" s="600"/>
      <c r="I111" s="600"/>
      <c r="J111" s="600"/>
      <c r="K111" s="600"/>
      <c r="L111" s="600"/>
      <c r="M111" s="600"/>
      <c r="N111" s="600"/>
      <c r="O111" s="600"/>
      <c r="P111" s="600"/>
      <c r="Q111" s="600"/>
      <c r="R111" s="600"/>
      <c r="S111" s="600"/>
      <c r="T111" s="600"/>
      <c r="U111" s="600"/>
      <c r="V111" s="600"/>
      <c r="W111" s="600"/>
      <c r="X111" s="600"/>
      <c r="Y111" s="600"/>
      <c r="Z111" s="600"/>
      <c r="AA111" s="600"/>
      <c r="AB111" s="600"/>
      <c r="AC111" s="600"/>
      <c r="AD111" s="600"/>
      <c r="AE111" s="600"/>
      <c r="AF111" s="600"/>
      <c r="AG111" s="600"/>
      <c r="AH111" s="600"/>
      <c r="AI111" s="600"/>
      <c r="AJ111" s="600"/>
      <c r="AK111" s="335"/>
      <c r="AL111" s="165"/>
      <c r="AM111" s="438" t="b">
        <v>0</v>
      </c>
      <c r="AN111" s="613"/>
      <c r="AO111" s="324"/>
      <c r="AP111" s="324"/>
      <c r="AQ111" s="626"/>
      <c r="AR111" s="627"/>
      <c r="AS111" s="627"/>
      <c r="AT111" s="627"/>
      <c r="AU111" s="627"/>
      <c r="AV111" s="627"/>
      <c r="AW111" s="627"/>
      <c r="AX111" s="627"/>
      <c r="AY111" s="627"/>
      <c r="AZ111" s="627"/>
      <c r="BA111" s="627"/>
      <c r="BB111" s="627"/>
      <c r="BC111" s="627"/>
      <c r="BD111" s="627"/>
      <c r="BE111" s="628"/>
    </row>
    <row r="112" spans="1:57" s="166" customFormat="1" ht="28.95" customHeight="1">
      <c r="A112" s="161"/>
      <c r="B112" s="576" t="s">
        <v>151</v>
      </c>
      <c r="C112" s="577"/>
      <c r="D112" s="577"/>
      <c r="E112" s="578"/>
      <c r="F112" s="336"/>
      <c r="G112" s="587" t="s">
        <v>152</v>
      </c>
      <c r="H112" s="587"/>
      <c r="I112" s="587"/>
      <c r="J112" s="587"/>
      <c r="K112" s="587"/>
      <c r="L112" s="587"/>
      <c r="M112" s="587"/>
      <c r="N112" s="587"/>
      <c r="O112" s="587"/>
      <c r="P112" s="587"/>
      <c r="Q112" s="587"/>
      <c r="R112" s="587"/>
      <c r="S112" s="587"/>
      <c r="T112" s="587"/>
      <c r="U112" s="587"/>
      <c r="V112" s="587"/>
      <c r="W112" s="587"/>
      <c r="X112" s="587"/>
      <c r="Y112" s="587"/>
      <c r="Z112" s="587"/>
      <c r="AA112" s="587"/>
      <c r="AB112" s="587"/>
      <c r="AC112" s="587"/>
      <c r="AD112" s="587"/>
      <c r="AE112" s="587"/>
      <c r="AF112" s="587"/>
      <c r="AG112" s="587"/>
      <c r="AH112" s="587"/>
      <c r="AI112" s="587"/>
      <c r="AJ112" s="587"/>
      <c r="AK112" s="588"/>
      <c r="AL112" s="165"/>
      <c r="AM112" s="438" t="b">
        <v>0</v>
      </c>
      <c r="AN112" s="613">
        <f>COUNTIF(AM112:AM115, TRUE)</f>
        <v>0</v>
      </c>
      <c r="AO112" s="324"/>
      <c r="AP112" s="324"/>
      <c r="AQ112" s="620" t="str">
        <f>IF(AI101="該当", "！この区分（４項目）から２つ以上の取組が選択されていません。",  "！この区分（４項目）から１つ以上の取組が選択されていません。")</f>
        <v>！この区分（４項目）から２つ以上の取組が選択されていません。</v>
      </c>
      <c r="AR112" s="621"/>
      <c r="AS112" s="621"/>
      <c r="AT112" s="621"/>
      <c r="AU112" s="621"/>
      <c r="AV112" s="621"/>
      <c r="AW112" s="621"/>
      <c r="AX112" s="621"/>
      <c r="AY112" s="621"/>
      <c r="AZ112" s="621"/>
      <c r="BA112" s="621"/>
      <c r="BB112" s="621"/>
      <c r="BC112" s="621"/>
      <c r="BD112" s="621"/>
      <c r="BE112" s="622"/>
    </row>
    <row r="113" spans="1:57" s="166" customFormat="1" ht="18" customHeight="1">
      <c r="A113" s="161"/>
      <c r="B113" s="579"/>
      <c r="C113" s="580"/>
      <c r="D113" s="580"/>
      <c r="E113" s="581"/>
      <c r="F113" s="333"/>
      <c r="G113" s="806" t="s">
        <v>153</v>
      </c>
      <c r="H113" s="806"/>
      <c r="I113" s="806"/>
      <c r="J113" s="806"/>
      <c r="K113" s="806"/>
      <c r="L113" s="806"/>
      <c r="M113" s="806"/>
      <c r="N113" s="806"/>
      <c r="O113" s="806"/>
      <c r="P113" s="806"/>
      <c r="Q113" s="806"/>
      <c r="R113" s="806"/>
      <c r="S113" s="806"/>
      <c r="T113" s="806"/>
      <c r="U113" s="806"/>
      <c r="V113" s="806"/>
      <c r="W113" s="806"/>
      <c r="X113" s="806"/>
      <c r="Y113" s="806"/>
      <c r="Z113" s="806"/>
      <c r="AA113" s="806"/>
      <c r="AB113" s="806"/>
      <c r="AC113" s="806"/>
      <c r="AD113" s="806"/>
      <c r="AE113" s="806"/>
      <c r="AF113" s="806"/>
      <c r="AG113" s="806"/>
      <c r="AH113" s="806"/>
      <c r="AI113" s="806"/>
      <c r="AJ113" s="806"/>
      <c r="AK113" s="337"/>
      <c r="AL113" s="165"/>
      <c r="AM113" s="438" t="b">
        <v>0</v>
      </c>
      <c r="AN113" s="613"/>
      <c r="AO113" s="324"/>
      <c r="AP113" s="324"/>
      <c r="AQ113" s="623"/>
      <c r="AR113" s="624"/>
      <c r="AS113" s="624"/>
      <c r="AT113" s="624"/>
      <c r="AU113" s="624"/>
      <c r="AV113" s="624"/>
      <c r="AW113" s="624"/>
      <c r="AX113" s="624"/>
      <c r="AY113" s="624"/>
      <c r="AZ113" s="624"/>
      <c r="BA113" s="624"/>
      <c r="BB113" s="624"/>
      <c r="BC113" s="624"/>
      <c r="BD113" s="624"/>
      <c r="BE113" s="625"/>
    </row>
    <row r="114" spans="1:57" s="166" customFormat="1" ht="18" customHeight="1">
      <c r="A114" s="161"/>
      <c r="B114" s="579"/>
      <c r="C114" s="580"/>
      <c r="D114" s="580"/>
      <c r="E114" s="581"/>
      <c r="F114" s="333"/>
      <c r="G114" s="806" t="s">
        <v>154</v>
      </c>
      <c r="H114" s="806"/>
      <c r="I114" s="806"/>
      <c r="J114" s="806"/>
      <c r="K114" s="806"/>
      <c r="L114" s="806"/>
      <c r="M114" s="806"/>
      <c r="N114" s="806"/>
      <c r="O114" s="806"/>
      <c r="P114" s="806"/>
      <c r="Q114" s="806"/>
      <c r="R114" s="806"/>
      <c r="S114" s="806"/>
      <c r="T114" s="806"/>
      <c r="U114" s="806"/>
      <c r="V114" s="806"/>
      <c r="W114" s="806"/>
      <c r="X114" s="806"/>
      <c r="Y114" s="806"/>
      <c r="Z114" s="806"/>
      <c r="AA114" s="806"/>
      <c r="AB114" s="806"/>
      <c r="AC114" s="806"/>
      <c r="AD114" s="806"/>
      <c r="AE114" s="806"/>
      <c r="AF114" s="806"/>
      <c r="AG114" s="806"/>
      <c r="AH114" s="806"/>
      <c r="AI114" s="806"/>
      <c r="AJ114" s="806"/>
      <c r="AK114" s="334"/>
      <c r="AL114" s="165"/>
      <c r="AM114" s="438" t="b">
        <v>0</v>
      </c>
      <c r="AN114" s="613"/>
      <c r="AO114" s="324"/>
      <c r="AP114" s="324"/>
      <c r="AQ114" s="623"/>
      <c r="AR114" s="624"/>
      <c r="AS114" s="624"/>
      <c r="AT114" s="624"/>
      <c r="AU114" s="624"/>
      <c r="AV114" s="624"/>
      <c r="AW114" s="624"/>
      <c r="AX114" s="624"/>
      <c r="AY114" s="624"/>
      <c r="AZ114" s="624"/>
      <c r="BA114" s="624"/>
      <c r="BB114" s="624"/>
      <c r="BC114" s="624"/>
      <c r="BD114" s="624"/>
      <c r="BE114" s="625"/>
    </row>
    <row r="115" spans="1:57" s="166" customFormat="1" ht="18" customHeight="1" thickBot="1">
      <c r="A115" s="161"/>
      <c r="B115" s="582"/>
      <c r="C115" s="583"/>
      <c r="D115" s="583"/>
      <c r="E115" s="584"/>
      <c r="F115" s="338"/>
      <c r="G115" s="574" t="s">
        <v>155</v>
      </c>
      <c r="H115" s="574"/>
      <c r="I115" s="574"/>
      <c r="J115" s="574"/>
      <c r="K115" s="574"/>
      <c r="L115" s="574"/>
      <c r="M115" s="574"/>
      <c r="N115" s="574"/>
      <c r="O115" s="574"/>
      <c r="P115" s="574"/>
      <c r="Q115" s="574"/>
      <c r="R115" s="574"/>
      <c r="S115" s="574"/>
      <c r="T115" s="574"/>
      <c r="U115" s="574"/>
      <c r="V115" s="574"/>
      <c r="W115" s="574"/>
      <c r="X115" s="574"/>
      <c r="Y115" s="574"/>
      <c r="Z115" s="574"/>
      <c r="AA115" s="574"/>
      <c r="AB115" s="574"/>
      <c r="AC115" s="574"/>
      <c r="AD115" s="574"/>
      <c r="AE115" s="574"/>
      <c r="AF115" s="574"/>
      <c r="AG115" s="574"/>
      <c r="AH115" s="574"/>
      <c r="AI115" s="574"/>
      <c r="AJ115" s="574"/>
      <c r="AK115" s="592"/>
      <c r="AL115" s="165"/>
      <c r="AM115" s="438" t="b">
        <v>0</v>
      </c>
      <c r="AN115" s="613"/>
      <c r="AO115" s="324"/>
      <c r="AP115" s="324"/>
      <c r="AQ115" s="626"/>
      <c r="AR115" s="627"/>
      <c r="AS115" s="627"/>
      <c r="AT115" s="627"/>
      <c r="AU115" s="627"/>
      <c r="AV115" s="627"/>
      <c r="AW115" s="627"/>
      <c r="AX115" s="627"/>
      <c r="AY115" s="627"/>
      <c r="AZ115" s="627"/>
      <c r="BA115" s="627"/>
      <c r="BB115" s="627"/>
      <c r="BC115" s="627"/>
      <c r="BD115" s="627"/>
      <c r="BE115" s="628"/>
    </row>
    <row r="116" spans="1:57" s="166" customFormat="1" ht="21.6" customHeight="1">
      <c r="A116" s="161"/>
      <c r="B116" s="576" t="s">
        <v>156</v>
      </c>
      <c r="C116" s="577"/>
      <c r="D116" s="577"/>
      <c r="E116" s="578"/>
      <c r="F116" s="339"/>
      <c r="G116" s="585" t="s">
        <v>157</v>
      </c>
      <c r="H116" s="585"/>
      <c r="I116" s="585"/>
      <c r="J116" s="585"/>
      <c r="K116" s="585"/>
      <c r="L116" s="585"/>
      <c r="M116" s="585"/>
      <c r="N116" s="585"/>
      <c r="O116" s="585"/>
      <c r="P116" s="585"/>
      <c r="Q116" s="585"/>
      <c r="R116" s="585"/>
      <c r="S116" s="585"/>
      <c r="T116" s="585"/>
      <c r="U116" s="585"/>
      <c r="V116" s="585"/>
      <c r="W116" s="585"/>
      <c r="X116" s="585"/>
      <c r="Y116" s="585"/>
      <c r="Z116" s="585"/>
      <c r="AA116" s="585"/>
      <c r="AB116" s="585"/>
      <c r="AC116" s="585"/>
      <c r="AD116" s="585"/>
      <c r="AE116" s="585"/>
      <c r="AF116" s="585"/>
      <c r="AG116" s="585"/>
      <c r="AH116" s="585"/>
      <c r="AI116" s="585"/>
      <c r="AJ116" s="585"/>
      <c r="AK116" s="337"/>
      <c r="AL116" s="165"/>
      <c r="AM116" s="438" t="b">
        <v>0</v>
      </c>
      <c r="AN116" s="613">
        <f>COUNTIF(AM116:AM119, TRUE)</f>
        <v>0</v>
      </c>
      <c r="AO116" s="324"/>
      <c r="AP116" s="324"/>
      <c r="AQ116" s="620" t="str">
        <f>IF(AI101="該当", "！この区分（４項目）から２つ以上の取組が選択されていません。",  "！この区分（４項目）から１つ以上の取組が選択されていません。")</f>
        <v>！この区分（４項目）から２つ以上の取組が選択されていません。</v>
      </c>
      <c r="AR116" s="621"/>
      <c r="AS116" s="621"/>
      <c r="AT116" s="621"/>
      <c r="AU116" s="621"/>
      <c r="AV116" s="621"/>
      <c r="AW116" s="621"/>
      <c r="AX116" s="621"/>
      <c r="AY116" s="621"/>
      <c r="AZ116" s="621"/>
      <c r="BA116" s="621"/>
      <c r="BB116" s="621"/>
      <c r="BC116" s="621"/>
      <c r="BD116" s="621"/>
      <c r="BE116" s="622"/>
    </row>
    <row r="117" spans="1:57" s="166" customFormat="1" ht="21.6" customHeight="1">
      <c r="A117" s="161"/>
      <c r="B117" s="579"/>
      <c r="C117" s="580"/>
      <c r="D117" s="580"/>
      <c r="E117" s="581"/>
      <c r="F117" s="333"/>
      <c r="G117" s="573" t="s">
        <v>158</v>
      </c>
      <c r="H117" s="573"/>
      <c r="I117" s="573"/>
      <c r="J117" s="573"/>
      <c r="K117" s="573"/>
      <c r="L117" s="573"/>
      <c r="M117" s="573"/>
      <c r="N117" s="573"/>
      <c r="O117" s="573"/>
      <c r="P117" s="573"/>
      <c r="Q117" s="573"/>
      <c r="R117" s="573"/>
      <c r="S117" s="573"/>
      <c r="T117" s="573"/>
      <c r="U117" s="573"/>
      <c r="V117" s="573"/>
      <c r="W117" s="573"/>
      <c r="X117" s="573"/>
      <c r="Y117" s="573"/>
      <c r="Z117" s="573"/>
      <c r="AA117" s="573"/>
      <c r="AB117" s="573"/>
      <c r="AC117" s="573"/>
      <c r="AD117" s="573"/>
      <c r="AE117" s="573"/>
      <c r="AF117" s="573"/>
      <c r="AG117" s="573"/>
      <c r="AH117" s="573"/>
      <c r="AI117" s="573"/>
      <c r="AJ117" s="573"/>
      <c r="AK117" s="586"/>
      <c r="AL117" s="165"/>
      <c r="AM117" s="438" t="b">
        <v>0</v>
      </c>
      <c r="AN117" s="613"/>
      <c r="AO117" s="324"/>
      <c r="AP117" s="324"/>
      <c r="AQ117" s="623"/>
      <c r="AR117" s="624"/>
      <c r="AS117" s="624"/>
      <c r="AT117" s="624"/>
      <c r="AU117" s="624"/>
      <c r="AV117" s="624"/>
      <c r="AW117" s="624"/>
      <c r="AX117" s="624"/>
      <c r="AY117" s="624"/>
      <c r="AZ117" s="624"/>
      <c r="BA117" s="624"/>
      <c r="BB117" s="624"/>
      <c r="BC117" s="624"/>
      <c r="BD117" s="624"/>
      <c r="BE117" s="625"/>
    </row>
    <row r="118" spans="1:57" s="166" customFormat="1" ht="23.4" customHeight="1">
      <c r="A118" s="161"/>
      <c r="B118" s="579"/>
      <c r="C118" s="580"/>
      <c r="D118" s="580"/>
      <c r="E118" s="581"/>
      <c r="F118" s="333"/>
      <c r="G118" s="573" t="s">
        <v>159</v>
      </c>
      <c r="H118" s="573"/>
      <c r="I118" s="573"/>
      <c r="J118" s="573"/>
      <c r="K118" s="573"/>
      <c r="L118" s="573"/>
      <c r="M118" s="573"/>
      <c r="N118" s="573"/>
      <c r="O118" s="573"/>
      <c r="P118" s="573"/>
      <c r="Q118" s="573"/>
      <c r="R118" s="573"/>
      <c r="S118" s="573"/>
      <c r="T118" s="573"/>
      <c r="U118" s="573"/>
      <c r="V118" s="573"/>
      <c r="W118" s="573"/>
      <c r="X118" s="573"/>
      <c r="Y118" s="573"/>
      <c r="Z118" s="573"/>
      <c r="AA118" s="573"/>
      <c r="AB118" s="573"/>
      <c r="AC118" s="573"/>
      <c r="AD118" s="573"/>
      <c r="AE118" s="573"/>
      <c r="AF118" s="573"/>
      <c r="AG118" s="573"/>
      <c r="AH118" s="573"/>
      <c r="AI118" s="573"/>
      <c r="AJ118" s="573"/>
      <c r="AK118" s="586"/>
      <c r="AL118" s="165"/>
      <c r="AM118" s="438" t="b">
        <v>0</v>
      </c>
      <c r="AN118" s="613"/>
      <c r="AO118" s="324"/>
      <c r="AP118" s="324"/>
      <c r="AQ118" s="623"/>
      <c r="AR118" s="624"/>
      <c r="AS118" s="624"/>
      <c r="AT118" s="624"/>
      <c r="AU118" s="624"/>
      <c r="AV118" s="624"/>
      <c r="AW118" s="624"/>
      <c r="AX118" s="624"/>
      <c r="AY118" s="624"/>
      <c r="AZ118" s="624"/>
      <c r="BA118" s="624"/>
      <c r="BB118" s="624"/>
      <c r="BC118" s="624"/>
      <c r="BD118" s="624"/>
      <c r="BE118" s="625"/>
    </row>
    <row r="119" spans="1:57" s="166" customFormat="1" ht="18" customHeight="1" thickBot="1">
      <c r="A119" s="161"/>
      <c r="B119" s="582"/>
      <c r="C119" s="583"/>
      <c r="D119" s="583"/>
      <c r="E119" s="584"/>
      <c r="F119" s="286"/>
      <c r="G119" s="591" t="s">
        <v>160</v>
      </c>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1"/>
      <c r="AD119" s="591"/>
      <c r="AE119" s="591"/>
      <c r="AF119" s="591"/>
      <c r="AG119" s="591"/>
      <c r="AH119" s="591"/>
      <c r="AI119" s="591"/>
      <c r="AJ119" s="591"/>
      <c r="AK119" s="592"/>
      <c r="AL119" s="165"/>
      <c r="AM119" s="438" t="b">
        <v>0</v>
      </c>
      <c r="AN119" s="613"/>
      <c r="AO119" s="324"/>
      <c r="AP119" s="324"/>
      <c r="AQ119" s="626"/>
      <c r="AR119" s="627"/>
      <c r="AS119" s="627"/>
      <c r="AT119" s="627"/>
      <c r="AU119" s="627"/>
      <c r="AV119" s="627"/>
      <c r="AW119" s="627"/>
      <c r="AX119" s="627"/>
      <c r="AY119" s="627"/>
      <c r="AZ119" s="627"/>
      <c r="BA119" s="627"/>
      <c r="BB119" s="627"/>
      <c r="BC119" s="627"/>
      <c r="BD119" s="627"/>
      <c r="BE119" s="628"/>
    </row>
    <row r="120" spans="1:57" s="166" customFormat="1" ht="18" customHeight="1">
      <c r="A120" s="161"/>
      <c r="B120" s="576" t="s">
        <v>161</v>
      </c>
      <c r="C120" s="577"/>
      <c r="D120" s="577"/>
      <c r="E120" s="578"/>
      <c r="F120" s="336"/>
      <c r="G120" s="587" t="s">
        <v>162</v>
      </c>
      <c r="H120" s="587"/>
      <c r="I120" s="587"/>
      <c r="J120" s="587"/>
      <c r="K120" s="587"/>
      <c r="L120" s="587"/>
      <c r="M120" s="587"/>
      <c r="N120" s="587"/>
      <c r="O120" s="587"/>
      <c r="P120" s="587"/>
      <c r="Q120" s="587"/>
      <c r="R120" s="587"/>
      <c r="S120" s="587"/>
      <c r="T120" s="587"/>
      <c r="U120" s="587"/>
      <c r="V120" s="587"/>
      <c r="W120" s="587"/>
      <c r="X120" s="587"/>
      <c r="Y120" s="587"/>
      <c r="Z120" s="587"/>
      <c r="AA120" s="587"/>
      <c r="AB120" s="587"/>
      <c r="AC120" s="587"/>
      <c r="AD120" s="587"/>
      <c r="AE120" s="587"/>
      <c r="AF120" s="587"/>
      <c r="AG120" s="587"/>
      <c r="AH120" s="587"/>
      <c r="AI120" s="587"/>
      <c r="AJ120" s="587"/>
      <c r="AK120" s="588"/>
      <c r="AL120" s="161"/>
      <c r="AM120" s="438" t="b">
        <v>0</v>
      </c>
      <c r="AN120" s="613">
        <f>COUNTIF(AM120:AM123, TRUE)</f>
        <v>0</v>
      </c>
      <c r="AO120" s="324"/>
      <c r="AP120" s="324"/>
      <c r="AQ120" s="620" t="str">
        <f>IF(AI101="該当", "！この区分（４項目）から２つ以上の取組が選択されていません。",  "！この区分（４項目）から１つ以上の取組が選択されていません。")</f>
        <v>！この区分（４項目）から２つ以上の取組が選択されていません。</v>
      </c>
      <c r="AR120" s="621"/>
      <c r="AS120" s="621"/>
      <c r="AT120" s="621"/>
      <c r="AU120" s="621"/>
      <c r="AV120" s="621"/>
      <c r="AW120" s="621"/>
      <c r="AX120" s="621"/>
      <c r="AY120" s="621"/>
      <c r="AZ120" s="621"/>
      <c r="BA120" s="621"/>
      <c r="BB120" s="621"/>
      <c r="BC120" s="621"/>
      <c r="BD120" s="621"/>
      <c r="BE120" s="622"/>
    </row>
    <row r="121" spans="1:57" s="166" customFormat="1" ht="18" customHeight="1">
      <c r="A121" s="161"/>
      <c r="B121" s="579"/>
      <c r="C121" s="580"/>
      <c r="D121" s="580"/>
      <c r="E121" s="581"/>
      <c r="F121" s="333"/>
      <c r="G121" s="589" t="s">
        <v>163</v>
      </c>
      <c r="H121" s="589"/>
      <c r="I121" s="589"/>
      <c r="J121" s="589"/>
      <c r="K121" s="589"/>
      <c r="L121" s="589"/>
      <c r="M121" s="589"/>
      <c r="N121" s="589"/>
      <c r="O121" s="589"/>
      <c r="P121" s="589"/>
      <c r="Q121" s="589"/>
      <c r="R121" s="589"/>
      <c r="S121" s="589"/>
      <c r="T121" s="589"/>
      <c r="U121" s="589"/>
      <c r="V121" s="589"/>
      <c r="W121" s="589"/>
      <c r="X121" s="589"/>
      <c r="Y121" s="589"/>
      <c r="Z121" s="589"/>
      <c r="AA121" s="589"/>
      <c r="AB121" s="589"/>
      <c r="AC121" s="589"/>
      <c r="AD121" s="589"/>
      <c r="AE121" s="589"/>
      <c r="AF121" s="589"/>
      <c r="AG121" s="589"/>
      <c r="AH121" s="589"/>
      <c r="AI121" s="589"/>
      <c r="AJ121" s="589"/>
      <c r="AK121" s="590"/>
      <c r="AL121" s="165"/>
      <c r="AM121" s="438" t="b">
        <v>0</v>
      </c>
      <c r="AN121" s="613"/>
      <c r="AO121" s="324"/>
      <c r="AP121" s="324"/>
      <c r="AQ121" s="623"/>
      <c r="AR121" s="624"/>
      <c r="AS121" s="624"/>
      <c r="AT121" s="624"/>
      <c r="AU121" s="624"/>
      <c r="AV121" s="624"/>
      <c r="AW121" s="624"/>
      <c r="AX121" s="624"/>
      <c r="AY121" s="624"/>
      <c r="AZ121" s="624"/>
      <c r="BA121" s="624"/>
      <c r="BB121" s="624"/>
      <c r="BC121" s="624"/>
      <c r="BD121" s="624"/>
      <c r="BE121" s="625"/>
    </row>
    <row r="122" spans="1:57" s="166" customFormat="1" ht="18" customHeight="1">
      <c r="A122" s="161"/>
      <c r="B122" s="579"/>
      <c r="C122" s="580"/>
      <c r="D122" s="580"/>
      <c r="E122" s="581"/>
      <c r="F122" s="333"/>
      <c r="G122" s="573" t="s">
        <v>164</v>
      </c>
      <c r="H122" s="573"/>
      <c r="I122" s="573"/>
      <c r="J122" s="573"/>
      <c r="K122" s="573"/>
      <c r="L122" s="573"/>
      <c r="M122" s="573"/>
      <c r="N122" s="573"/>
      <c r="O122" s="573"/>
      <c r="P122" s="573"/>
      <c r="Q122" s="573"/>
      <c r="R122" s="573"/>
      <c r="S122" s="573"/>
      <c r="T122" s="573"/>
      <c r="U122" s="573"/>
      <c r="V122" s="573"/>
      <c r="W122" s="573"/>
      <c r="X122" s="573"/>
      <c r="Y122" s="573"/>
      <c r="Z122" s="573"/>
      <c r="AA122" s="573"/>
      <c r="AB122" s="573"/>
      <c r="AC122" s="573"/>
      <c r="AD122" s="573"/>
      <c r="AE122" s="573"/>
      <c r="AF122" s="573"/>
      <c r="AG122" s="573"/>
      <c r="AH122" s="573"/>
      <c r="AI122" s="573"/>
      <c r="AJ122" s="573"/>
      <c r="AK122" s="586"/>
      <c r="AL122" s="165"/>
      <c r="AM122" s="438" t="b">
        <v>0</v>
      </c>
      <c r="AN122" s="613"/>
      <c r="AO122" s="324"/>
      <c r="AP122" s="324"/>
      <c r="AQ122" s="623"/>
      <c r="AR122" s="624"/>
      <c r="AS122" s="624"/>
      <c r="AT122" s="624"/>
      <c r="AU122" s="624"/>
      <c r="AV122" s="624"/>
      <c r="AW122" s="624"/>
      <c r="AX122" s="624"/>
      <c r="AY122" s="624"/>
      <c r="AZ122" s="624"/>
      <c r="BA122" s="624"/>
      <c r="BB122" s="624"/>
      <c r="BC122" s="624"/>
      <c r="BD122" s="624"/>
      <c r="BE122" s="625"/>
    </row>
    <row r="123" spans="1:57" s="166" customFormat="1" ht="18" customHeight="1" thickBot="1">
      <c r="A123" s="161"/>
      <c r="B123" s="582"/>
      <c r="C123" s="583"/>
      <c r="D123" s="583"/>
      <c r="E123" s="584"/>
      <c r="F123" s="338"/>
      <c r="G123" s="591" t="s">
        <v>165</v>
      </c>
      <c r="H123" s="591"/>
      <c r="I123" s="591"/>
      <c r="J123" s="591"/>
      <c r="K123" s="591"/>
      <c r="L123" s="591"/>
      <c r="M123" s="591"/>
      <c r="N123" s="591"/>
      <c r="O123" s="591"/>
      <c r="P123" s="591"/>
      <c r="Q123" s="591"/>
      <c r="R123" s="591"/>
      <c r="S123" s="591"/>
      <c r="T123" s="591"/>
      <c r="U123" s="591"/>
      <c r="V123" s="591"/>
      <c r="W123" s="591"/>
      <c r="X123" s="591"/>
      <c r="Y123" s="591"/>
      <c r="Z123" s="591"/>
      <c r="AA123" s="591"/>
      <c r="AB123" s="591"/>
      <c r="AC123" s="591"/>
      <c r="AD123" s="591"/>
      <c r="AE123" s="591"/>
      <c r="AF123" s="591"/>
      <c r="AG123" s="591"/>
      <c r="AH123" s="591"/>
      <c r="AI123" s="591"/>
      <c r="AJ123" s="591"/>
      <c r="AK123" s="592"/>
      <c r="AL123" s="165"/>
      <c r="AM123" s="438" t="b">
        <v>0</v>
      </c>
      <c r="AN123" s="613"/>
      <c r="AO123" s="324"/>
      <c r="AP123" s="324"/>
      <c r="AQ123" s="626"/>
      <c r="AR123" s="627"/>
      <c r="AS123" s="627"/>
      <c r="AT123" s="627"/>
      <c r="AU123" s="627"/>
      <c r="AV123" s="627"/>
      <c r="AW123" s="627"/>
      <c r="AX123" s="627"/>
      <c r="AY123" s="627"/>
      <c r="AZ123" s="627"/>
      <c r="BA123" s="627"/>
      <c r="BB123" s="627"/>
      <c r="BC123" s="627"/>
      <c r="BD123" s="627"/>
      <c r="BE123" s="628"/>
    </row>
    <row r="124" spans="1:57" s="166" customFormat="1" ht="25.95" customHeight="1" thickBot="1">
      <c r="A124" s="161"/>
      <c r="B124" s="558" t="s">
        <v>166</v>
      </c>
      <c r="C124" s="559"/>
      <c r="D124" s="559"/>
      <c r="E124" s="560"/>
      <c r="F124" s="339"/>
      <c r="G124" s="587" t="s">
        <v>167</v>
      </c>
      <c r="H124" s="587"/>
      <c r="I124" s="587"/>
      <c r="J124" s="587"/>
      <c r="K124" s="587"/>
      <c r="L124" s="587"/>
      <c r="M124" s="587"/>
      <c r="N124" s="587"/>
      <c r="O124" s="587"/>
      <c r="P124" s="587"/>
      <c r="Q124" s="587"/>
      <c r="R124" s="587"/>
      <c r="S124" s="587"/>
      <c r="T124" s="587"/>
      <c r="U124" s="587"/>
      <c r="V124" s="587"/>
      <c r="W124" s="587"/>
      <c r="X124" s="587"/>
      <c r="Y124" s="587"/>
      <c r="Z124" s="587"/>
      <c r="AA124" s="587"/>
      <c r="AB124" s="587"/>
      <c r="AC124" s="587"/>
      <c r="AD124" s="587"/>
      <c r="AE124" s="587"/>
      <c r="AF124" s="587"/>
      <c r="AG124" s="587"/>
      <c r="AH124" s="587"/>
      <c r="AI124" s="587"/>
      <c r="AJ124" s="587"/>
      <c r="AK124" s="588"/>
      <c r="AL124" s="165"/>
      <c r="AM124" s="438" t="b">
        <v>0</v>
      </c>
      <c r="AN124" s="632">
        <f>COUNTIF(AM124:AM130, TRUE)+IF(OR(AM131=TRUE, AM132=TRUE),1,0)</f>
        <v>0</v>
      </c>
      <c r="AO124" s="324"/>
      <c r="AP124" s="324"/>
      <c r="AQ124" s="629" t="str">
        <f>IF(AND(AI101="該当", AND(AM124=FALSE,AM125= FALSE)), "！⑰又は⑱の取組は必須です。",  "")</f>
        <v>！⑰又は⑱の取組は必須です。</v>
      </c>
      <c r="AR124" s="630"/>
      <c r="AS124" s="630"/>
      <c r="AT124" s="630"/>
      <c r="AU124" s="630"/>
      <c r="AV124" s="630"/>
      <c r="AW124" s="630"/>
      <c r="AX124" s="630"/>
      <c r="AY124" s="630"/>
      <c r="AZ124" s="630"/>
      <c r="BA124" s="630"/>
      <c r="BB124" s="630"/>
      <c r="BC124" s="630"/>
      <c r="BD124" s="630"/>
      <c r="BE124" s="631"/>
    </row>
    <row r="125" spans="1:57" s="166" customFormat="1" ht="18" customHeight="1">
      <c r="A125" s="161"/>
      <c r="B125" s="561"/>
      <c r="C125" s="562"/>
      <c r="D125" s="562"/>
      <c r="E125" s="563"/>
      <c r="F125" s="333"/>
      <c r="G125" s="573" t="s">
        <v>168</v>
      </c>
      <c r="H125" s="573"/>
      <c r="I125" s="573"/>
      <c r="J125" s="573"/>
      <c r="K125" s="573"/>
      <c r="L125" s="573"/>
      <c r="M125" s="573"/>
      <c r="N125" s="573"/>
      <c r="O125" s="573"/>
      <c r="P125" s="573"/>
      <c r="Q125" s="573"/>
      <c r="R125" s="573"/>
      <c r="S125" s="573"/>
      <c r="T125" s="573"/>
      <c r="U125" s="573"/>
      <c r="V125" s="573"/>
      <c r="W125" s="573"/>
      <c r="X125" s="573"/>
      <c r="Y125" s="573"/>
      <c r="Z125" s="573"/>
      <c r="AA125" s="573"/>
      <c r="AB125" s="573"/>
      <c r="AC125" s="573"/>
      <c r="AD125" s="573"/>
      <c r="AE125" s="573"/>
      <c r="AF125" s="573"/>
      <c r="AG125" s="573"/>
      <c r="AH125" s="573"/>
      <c r="AI125" s="573"/>
      <c r="AJ125" s="573"/>
      <c r="AK125" s="334"/>
      <c r="AL125" s="165"/>
      <c r="AM125" s="438" t="b">
        <v>0</v>
      </c>
      <c r="AN125" s="633"/>
      <c r="AO125" s="324"/>
      <c r="AP125" s="324"/>
      <c r="AQ125" s="620" t="str">
        <f>IF(AI101="該当", "！この区分（４項目）から３つ以上の取組が選択されていません。",  "！この区分（４項目）から２つ以上の取組が選択されていません。")</f>
        <v>！この区分（４項目）から３つ以上の取組が選択されていません。</v>
      </c>
      <c r="AR125" s="621"/>
      <c r="AS125" s="621"/>
      <c r="AT125" s="621"/>
      <c r="AU125" s="621"/>
      <c r="AV125" s="621"/>
      <c r="AW125" s="621"/>
      <c r="AX125" s="621"/>
      <c r="AY125" s="621"/>
      <c r="AZ125" s="621"/>
      <c r="BA125" s="621"/>
      <c r="BB125" s="621"/>
      <c r="BC125" s="621"/>
      <c r="BD125" s="621"/>
      <c r="BE125" s="622"/>
    </row>
    <row r="126" spans="1:57" s="166" customFormat="1" ht="18" customHeight="1">
      <c r="A126" s="161"/>
      <c r="B126" s="561"/>
      <c r="C126" s="562"/>
      <c r="D126" s="562"/>
      <c r="E126" s="563"/>
      <c r="F126" s="333"/>
      <c r="G126" s="573" t="s">
        <v>169</v>
      </c>
      <c r="H126" s="573"/>
      <c r="I126" s="573"/>
      <c r="J126" s="573"/>
      <c r="K126" s="573"/>
      <c r="L126" s="573"/>
      <c r="M126" s="573"/>
      <c r="N126" s="573"/>
      <c r="O126" s="573"/>
      <c r="P126" s="573"/>
      <c r="Q126" s="573"/>
      <c r="R126" s="573"/>
      <c r="S126" s="573"/>
      <c r="T126" s="573"/>
      <c r="U126" s="573"/>
      <c r="V126" s="573"/>
      <c r="W126" s="573"/>
      <c r="X126" s="573"/>
      <c r="Y126" s="573"/>
      <c r="Z126" s="573"/>
      <c r="AA126" s="573"/>
      <c r="AB126" s="573"/>
      <c r="AC126" s="573"/>
      <c r="AD126" s="573"/>
      <c r="AE126" s="573"/>
      <c r="AF126" s="573"/>
      <c r="AG126" s="573"/>
      <c r="AH126" s="573"/>
      <c r="AI126" s="573"/>
      <c r="AJ126" s="573"/>
      <c r="AK126" s="586"/>
      <c r="AL126" s="165"/>
      <c r="AM126" s="438" t="b">
        <v>0</v>
      </c>
      <c r="AN126" s="633"/>
      <c r="AO126" s="324"/>
      <c r="AP126" s="324"/>
      <c r="AQ126" s="623"/>
      <c r="AR126" s="624"/>
      <c r="AS126" s="624"/>
      <c r="AT126" s="624"/>
      <c r="AU126" s="624"/>
      <c r="AV126" s="624"/>
      <c r="AW126" s="624"/>
      <c r="AX126" s="624"/>
      <c r="AY126" s="624"/>
      <c r="AZ126" s="624"/>
      <c r="BA126" s="624"/>
      <c r="BB126" s="624"/>
      <c r="BC126" s="624"/>
      <c r="BD126" s="624"/>
      <c r="BE126" s="625"/>
    </row>
    <row r="127" spans="1:57" s="166" customFormat="1" ht="18" customHeight="1">
      <c r="A127" s="161"/>
      <c r="B127" s="561"/>
      <c r="C127" s="562"/>
      <c r="D127" s="562"/>
      <c r="E127" s="563"/>
      <c r="F127" s="333"/>
      <c r="G127" s="574" t="s">
        <v>170</v>
      </c>
      <c r="H127" s="574"/>
      <c r="I127" s="574"/>
      <c r="J127" s="574"/>
      <c r="K127" s="574"/>
      <c r="L127" s="574"/>
      <c r="M127" s="574"/>
      <c r="N127" s="574"/>
      <c r="O127" s="574"/>
      <c r="P127" s="574"/>
      <c r="Q127" s="574"/>
      <c r="R127" s="574"/>
      <c r="S127" s="574"/>
      <c r="T127" s="574"/>
      <c r="U127" s="574"/>
      <c r="V127" s="574"/>
      <c r="W127" s="574"/>
      <c r="X127" s="574"/>
      <c r="Y127" s="574"/>
      <c r="Z127" s="574"/>
      <c r="AA127" s="574"/>
      <c r="AB127" s="574"/>
      <c r="AC127" s="574"/>
      <c r="AD127" s="574"/>
      <c r="AE127" s="574"/>
      <c r="AF127" s="574"/>
      <c r="AG127" s="574"/>
      <c r="AH127" s="574"/>
      <c r="AI127" s="574"/>
      <c r="AJ127" s="574"/>
      <c r="AK127" s="335"/>
      <c r="AL127" s="165"/>
      <c r="AM127" s="438" t="b">
        <v>0</v>
      </c>
      <c r="AN127" s="633"/>
      <c r="AO127" s="324"/>
      <c r="AP127" s="324"/>
      <c r="AQ127" s="623"/>
      <c r="AR127" s="624"/>
      <c r="AS127" s="624"/>
      <c r="AT127" s="624"/>
      <c r="AU127" s="624"/>
      <c r="AV127" s="624"/>
      <c r="AW127" s="624"/>
      <c r="AX127" s="624"/>
      <c r="AY127" s="624"/>
      <c r="AZ127" s="624"/>
      <c r="BA127" s="624"/>
      <c r="BB127" s="624"/>
      <c r="BC127" s="624"/>
      <c r="BD127" s="624"/>
      <c r="BE127" s="625"/>
    </row>
    <row r="128" spans="1:57" s="166" customFormat="1" ht="18" customHeight="1">
      <c r="A128" s="161"/>
      <c r="B128" s="561"/>
      <c r="C128" s="562"/>
      <c r="D128" s="562"/>
      <c r="E128" s="563"/>
      <c r="F128" s="333"/>
      <c r="G128" s="574" t="s">
        <v>171</v>
      </c>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5"/>
      <c r="AL128" s="165"/>
      <c r="AM128" s="438" t="b">
        <v>0</v>
      </c>
      <c r="AN128" s="633"/>
      <c r="AO128" s="324"/>
      <c r="AP128" s="324"/>
      <c r="AQ128" s="623"/>
      <c r="AR128" s="624"/>
      <c r="AS128" s="624"/>
      <c r="AT128" s="624"/>
      <c r="AU128" s="624"/>
      <c r="AV128" s="624"/>
      <c r="AW128" s="624"/>
      <c r="AX128" s="624"/>
      <c r="AY128" s="624"/>
      <c r="AZ128" s="624"/>
      <c r="BA128" s="624"/>
      <c r="BB128" s="624"/>
      <c r="BC128" s="624"/>
      <c r="BD128" s="624"/>
      <c r="BE128" s="625"/>
    </row>
    <row r="129" spans="1:57" s="166" customFormat="1" ht="28.95" customHeight="1">
      <c r="A129" s="161"/>
      <c r="B129" s="561"/>
      <c r="C129" s="562"/>
      <c r="D129" s="562"/>
      <c r="E129" s="563"/>
      <c r="F129" s="340"/>
      <c r="G129" s="573" t="s">
        <v>172</v>
      </c>
      <c r="H129" s="573"/>
      <c r="I129" s="573"/>
      <c r="J129" s="573"/>
      <c r="K129" s="573"/>
      <c r="L129" s="573"/>
      <c r="M129" s="573"/>
      <c r="N129" s="573"/>
      <c r="O129" s="573"/>
      <c r="P129" s="573"/>
      <c r="Q129" s="573"/>
      <c r="R129" s="573"/>
      <c r="S129" s="573"/>
      <c r="T129" s="573"/>
      <c r="U129" s="573"/>
      <c r="V129" s="573"/>
      <c r="W129" s="573"/>
      <c r="X129" s="573"/>
      <c r="Y129" s="573"/>
      <c r="Z129" s="573"/>
      <c r="AA129" s="573"/>
      <c r="AB129" s="573"/>
      <c r="AC129" s="573"/>
      <c r="AD129" s="573"/>
      <c r="AE129" s="573"/>
      <c r="AF129" s="573"/>
      <c r="AG129" s="573"/>
      <c r="AH129" s="573"/>
      <c r="AI129" s="573"/>
      <c r="AJ129" s="573"/>
      <c r="AK129" s="586"/>
      <c r="AL129" s="165"/>
      <c r="AM129" s="438" t="b">
        <v>0</v>
      </c>
      <c r="AN129" s="633"/>
      <c r="AO129" s="324"/>
      <c r="AP129" s="324"/>
      <c r="AQ129" s="623"/>
      <c r="AR129" s="624"/>
      <c r="AS129" s="624"/>
      <c r="AT129" s="624"/>
      <c r="AU129" s="624"/>
      <c r="AV129" s="624"/>
      <c r="AW129" s="624"/>
      <c r="AX129" s="624"/>
      <c r="AY129" s="624"/>
      <c r="AZ129" s="624"/>
      <c r="BA129" s="624"/>
      <c r="BB129" s="624"/>
      <c r="BC129" s="624"/>
      <c r="BD129" s="624"/>
      <c r="BE129" s="625"/>
    </row>
    <row r="130" spans="1:57" s="166" customFormat="1" ht="33" customHeight="1">
      <c r="A130" s="161"/>
      <c r="B130" s="561"/>
      <c r="C130" s="562"/>
      <c r="D130" s="562"/>
      <c r="E130" s="563"/>
      <c r="F130" s="333"/>
      <c r="G130" s="573" t="s">
        <v>173</v>
      </c>
      <c r="H130" s="573"/>
      <c r="I130" s="573"/>
      <c r="J130" s="573"/>
      <c r="K130" s="573"/>
      <c r="L130" s="573"/>
      <c r="M130" s="573"/>
      <c r="N130" s="573"/>
      <c r="O130" s="573"/>
      <c r="P130" s="573"/>
      <c r="Q130" s="573"/>
      <c r="R130" s="573"/>
      <c r="S130" s="573"/>
      <c r="T130" s="573"/>
      <c r="U130" s="573"/>
      <c r="V130" s="573"/>
      <c r="W130" s="573"/>
      <c r="X130" s="573"/>
      <c r="Y130" s="573"/>
      <c r="Z130" s="573"/>
      <c r="AA130" s="573"/>
      <c r="AB130" s="573"/>
      <c r="AC130" s="573"/>
      <c r="AD130" s="573"/>
      <c r="AE130" s="573"/>
      <c r="AF130" s="573"/>
      <c r="AG130" s="573"/>
      <c r="AH130" s="573"/>
      <c r="AI130" s="573"/>
      <c r="AJ130" s="573"/>
      <c r="AK130" s="586"/>
      <c r="AL130" s="165"/>
      <c r="AM130" s="438" t="b">
        <v>0</v>
      </c>
      <c r="AN130" s="633"/>
      <c r="AQ130" s="623"/>
      <c r="AR130" s="624"/>
      <c r="AS130" s="624"/>
      <c r="AT130" s="624"/>
      <c r="AU130" s="624"/>
      <c r="AV130" s="624"/>
      <c r="AW130" s="624"/>
      <c r="AX130" s="624"/>
      <c r="AY130" s="624"/>
      <c r="AZ130" s="624"/>
      <c r="BA130" s="624"/>
      <c r="BB130" s="624"/>
      <c r="BC130" s="624"/>
      <c r="BD130" s="624"/>
      <c r="BE130" s="625"/>
    </row>
    <row r="131" spans="1:57" s="166" customFormat="1" ht="22.95" customHeight="1">
      <c r="A131" s="161"/>
      <c r="B131" s="561"/>
      <c r="C131" s="562"/>
      <c r="D131" s="562"/>
      <c r="E131" s="563"/>
      <c r="F131" s="340"/>
      <c r="G131" s="574" t="s">
        <v>174</v>
      </c>
      <c r="H131" s="574"/>
      <c r="I131" s="574"/>
      <c r="J131" s="574"/>
      <c r="K131" s="574"/>
      <c r="L131" s="574"/>
      <c r="M131" s="574"/>
      <c r="N131" s="574"/>
      <c r="O131" s="574"/>
      <c r="P131" s="574"/>
      <c r="Q131" s="574"/>
      <c r="R131" s="574"/>
      <c r="S131" s="574"/>
      <c r="T131" s="574"/>
      <c r="U131" s="574"/>
      <c r="V131" s="574"/>
      <c r="W131" s="574"/>
      <c r="X131" s="574"/>
      <c r="Y131" s="574"/>
      <c r="Z131" s="574"/>
      <c r="AA131" s="574"/>
      <c r="AB131" s="574"/>
      <c r="AC131" s="574"/>
      <c r="AD131" s="574"/>
      <c r="AE131" s="574"/>
      <c r="AF131" s="574"/>
      <c r="AG131" s="574"/>
      <c r="AH131" s="574"/>
      <c r="AI131" s="574"/>
      <c r="AJ131" s="574"/>
      <c r="AK131" s="575"/>
      <c r="AL131" s="341"/>
      <c r="AM131" s="438" t="b">
        <v>0</v>
      </c>
      <c r="AN131" s="633"/>
      <c r="AQ131" s="623"/>
      <c r="AR131" s="624"/>
      <c r="AS131" s="624"/>
      <c r="AT131" s="624"/>
      <c r="AU131" s="624"/>
      <c r="AV131" s="624"/>
      <c r="AW131" s="624"/>
      <c r="AX131" s="624"/>
      <c r="AY131" s="624"/>
      <c r="AZ131" s="624"/>
      <c r="BA131" s="624"/>
      <c r="BB131" s="624"/>
      <c r="BC131" s="624"/>
      <c r="BD131" s="624"/>
      <c r="BE131" s="625"/>
    </row>
    <row r="132" spans="1:57" s="166" customFormat="1" ht="17.399999999999999" customHeight="1" thickBot="1">
      <c r="A132" s="161"/>
      <c r="B132" s="564"/>
      <c r="C132" s="565"/>
      <c r="D132" s="565"/>
      <c r="E132" s="566"/>
      <c r="F132" s="340"/>
      <c r="G132" s="556" t="s">
        <v>175</v>
      </c>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7"/>
      <c r="AL132" s="341"/>
      <c r="AM132" s="438" t="b">
        <v>0</v>
      </c>
      <c r="AN132" s="634"/>
      <c r="AQ132" s="626"/>
      <c r="AR132" s="627"/>
      <c r="AS132" s="627"/>
      <c r="AT132" s="627"/>
      <c r="AU132" s="627"/>
      <c r="AV132" s="627"/>
      <c r="AW132" s="627"/>
      <c r="AX132" s="627"/>
      <c r="AY132" s="627"/>
      <c r="AZ132" s="627"/>
      <c r="BA132" s="627"/>
      <c r="BB132" s="627"/>
      <c r="BC132" s="627"/>
      <c r="BD132" s="627"/>
      <c r="BE132" s="628"/>
    </row>
    <row r="133" spans="1:57" s="166" customFormat="1" ht="18" customHeight="1">
      <c r="A133" s="161"/>
      <c r="B133" s="576" t="s">
        <v>176</v>
      </c>
      <c r="C133" s="577"/>
      <c r="D133" s="577"/>
      <c r="E133" s="578"/>
      <c r="F133" s="336"/>
      <c r="G133" s="587" t="s">
        <v>177</v>
      </c>
      <c r="H133" s="587"/>
      <c r="I133" s="587"/>
      <c r="J133" s="587"/>
      <c r="K133" s="587"/>
      <c r="L133" s="587"/>
      <c r="M133" s="587"/>
      <c r="N133" s="587"/>
      <c r="O133" s="587"/>
      <c r="P133" s="587"/>
      <c r="Q133" s="587"/>
      <c r="R133" s="587"/>
      <c r="S133" s="587"/>
      <c r="T133" s="587"/>
      <c r="U133" s="587"/>
      <c r="V133" s="587"/>
      <c r="W133" s="587"/>
      <c r="X133" s="587"/>
      <c r="Y133" s="587"/>
      <c r="Z133" s="587"/>
      <c r="AA133" s="587"/>
      <c r="AB133" s="587"/>
      <c r="AC133" s="587"/>
      <c r="AD133" s="587"/>
      <c r="AE133" s="587"/>
      <c r="AF133" s="587"/>
      <c r="AG133" s="587"/>
      <c r="AH133" s="587"/>
      <c r="AI133" s="587"/>
      <c r="AJ133" s="587"/>
      <c r="AK133" s="588"/>
      <c r="AL133" s="165"/>
      <c r="AM133" s="438" t="b">
        <v>0</v>
      </c>
      <c r="AN133" s="613">
        <f>COUNTIF(AM133:AM136,TRUE)</f>
        <v>0</v>
      </c>
      <c r="AO133" s="324"/>
      <c r="AP133" s="324"/>
      <c r="AQ133" s="620" t="str">
        <f>IF(AI101="該当", "！この区分（４項目）から２つ以上の取組が選択されていません。",  "！この区分（４項目）から１つ以上の取組が選択されていません。")</f>
        <v>！この区分（４項目）から２つ以上の取組が選択されていません。</v>
      </c>
      <c r="AR133" s="621"/>
      <c r="AS133" s="621"/>
      <c r="AT133" s="621"/>
      <c r="AU133" s="621"/>
      <c r="AV133" s="621"/>
      <c r="AW133" s="621"/>
      <c r="AX133" s="621"/>
      <c r="AY133" s="621"/>
      <c r="AZ133" s="621"/>
      <c r="BA133" s="621"/>
      <c r="BB133" s="621"/>
      <c r="BC133" s="621"/>
      <c r="BD133" s="621"/>
      <c r="BE133" s="622"/>
    </row>
    <row r="134" spans="1:57" s="166" customFormat="1" ht="18" customHeight="1">
      <c r="A134" s="161"/>
      <c r="B134" s="579"/>
      <c r="C134" s="580"/>
      <c r="D134" s="580"/>
      <c r="E134" s="581"/>
      <c r="F134" s="333"/>
      <c r="G134" s="573" t="s">
        <v>178</v>
      </c>
      <c r="H134" s="573"/>
      <c r="I134" s="573"/>
      <c r="J134" s="573"/>
      <c r="K134" s="573"/>
      <c r="L134" s="573"/>
      <c r="M134" s="573"/>
      <c r="N134" s="573"/>
      <c r="O134" s="573"/>
      <c r="P134" s="573"/>
      <c r="Q134" s="573"/>
      <c r="R134" s="573"/>
      <c r="S134" s="573"/>
      <c r="T134" s="573"/>
      <c r="U134" s="573"/>
      <c r="V134" s="573"/>
      <c r="W134" s="573"/>
      <c r="X134" s="573"/>
      <c r="Y134" s="573"/>
      <c r="Z134" s="573"/>
      <c r="AA134" s="573"/>
      <c r="AB134" s="573"/>
      <c r="AC134" s="573"/>
      <c r="AD134" s="573"/>
      <c r="AE134" s="573"/>
      <c r="AF134" s="573"/>
      <c r="AG134" s="573"/>
      <c r="AH134" s="573"/>
      <c r="AI134" s="573"/>
      <c r="AJ134" s="573"/>
      <c r="AK134" s="334"/>
      <c r="AL134" s="165"/>
      <c r="AM134" s="438" t="b">
        <v>0</v>
      </c>
      <c r="AN134" s="613"/>
      <c r="AO134" s="324"/>
      <c r="AP134" s="324"/>
      <c r="AQ134" s="623"/>
      <c r="AR134" s="624"/>
      <c r="AS134" s="624"/>
      <c r="AT134" s="624"/>
      <c r="AU134" s="624"/>
      <c r="AV134" s="624"/>
      <c r="AW134" s="624"/>
      <c r="AX134" s="624"/>
      <c r="AY134" s="624"/>
      <c r="AZ134" s="624"/>
      <c r="BA134" s="624"/>
      <c r="BB134" s="624"/>
      <c r="BC134" s="624"/>
      <c r="BD134" s="624"/>
      <c r="BE134" s="625"/>
    </row>
    <row r="135" spans="1:57" s="166" customFormat="1" ht="18" customHeight="1">
      <c r="A135" s="161"/>
      <c r="B135" s="579"/>
      <c r="C135" s="580"/>
      <c r="D135" s="580"/>
      <c r="E135" s="581"/>
      <c r="F135" s="333"/>
      <c r="G135" s="573" t="s">
        <v>179</v>
      </c>
      <c r="H135" s="573"/>
      <c r="I135" s="573"/>
      <c r="J135" s="573"/>
      <c r="K135" s="573"/>
      <c r="L135" s="573"/>
      <c r="M135" s="573"/>
      <c r="N135" s="573"/>
      <c r="O135" s="573"/>
      <c r="P135" s="573"/>
      <c r="Q135" s="573"/>
      <c r="R135" s="573"/>
      <c r="S135" s="573"/>
      <c r="T135" s="573"/>
      <c r="U135" s="573"/>
      <c r="V135" s="573"/>
      <c r="W135" s="573"/>
      <c r="X135" s="573"/>
      <c r="Y135" s="573"/>
      <c r="Z135" s="573"/>
      <c r="AA135" s="573"/>
      <c r="AB135" s="573"/>
      <c r="AC135" s="573"/>
      <c r="AD135" s="573"/>
      <c r="AE135" s="573"/>
      <c r="AF135" s="573"/>
      <c r="AG135" s="573"/>
      <c r="AH135" s="573"/>
      <c r="AI135" s="573"/>
      <c r="AJ135" s="573"/>
      <c r="AK135" s="334"/>
      <c r="AL135" s="161"/>
      <c r="AM135" s="438" t="b">
        <v>0</v>
      </c>
      <c r="AN135" s="613"/>
      <c r="AO135" s="324"/>
      <c r="AP135" s="324"/>
      <c r="AQ135" s="623"/>
      <c r="AR135" s="624"/>
      <c r="AS135" s="624"/>
      <c r="AT135" s="624"/>
      <c r="AU135" s="624"/>
      <c r="AV135" s="624"/>
      <c r="AW135" s="624"/>
      <c r="AX135" s="624"/>
      <c r="AY135" s="624"/>
      <c r="AZ135" s="624"/>
      <c r="BA135" s="624"/>
      <c r="BB135" s="624"/>
      <c r="BC135" s="624"/>
      <c r="BD135" s="624"/>
      <c r="BE135" s="625"/>
    </row>
    <row r="136" spans="1:57" s="166" customFormat="1" ht="19.95" customHeight="1" thickBot="1">
      <c r="A136" s="161"/>
      <c r="B136" s="582"/>
      <c r="C136" s="583"/>
      <c r="D136" s="583"/>
      <c r="E136" s="584"/>
      <c r="F136" s="288"/>
      <c r="G136" s="847" t="s">
        <v>180</v>
      </c>
      <c r="H136" s="847"/>
      <c r="I136" s="847"/>
      <c r="J136" s="847"/>
      <c r="K136" s="847"/>
      <c r="L136" s="847"/>
      <c r="M136" s="847"/>
      <c r="N136" s="847"/>
      <c r="O136" s="847"/>
      <c r="P136" s="847"/>
      <c r="Q136" s="847"/>
      <c r="R136" s="847"/>
      <c r="S136" s="847"/>
      <c r="T136" s="847"/>
      <c r="U136" s="847"/>
      <c r="V136" s="847"/>
      <c r="W136" s="847"/>
      <c r="X136" s="847"/>
      <c r="Y136" s="847"/>
      <c r="Z136" s="847"/>
      <c r="AA136" s="847"/>
      <c r="AB136" s="847"/>
      <c r="AC136" s="847"/>
      <c r="AD136" s="847"/>
      <c r="AE136" s="847"/>
      <c r="AF136" s="847"/>
      <c r="AG136" s="847"/>
      <c r="AH136" s="847"/>
      <c r="AI136" s="847"/>
      <c r="AJ136" s="847"/>
      <c r="AK136" s="342"/>
      <c r="AL136" s="165"/>
      <c r="AM136" s="438" t="b">
        <v>0</v>
      </c>
      <c r="AN136" s="613"/>
      <c r="AO136" s="343"/>
      <c r="AP136" s="343"/>
      <c r="AQ136" s="626"/>
      <c r="AR136" s="627"/>
      <c r="AS136" s="627"/>
      <c r="AT136" s="627"/>
      <c r="AU136" s="627"/>
      <c r="AV136" s="627"/>
      <c r="AW136" s="627"/>
      <c r="AX136" s="627"/>
      <c r="AY136" s="627"/>
      <c r="AZ136" s="627"/>
      <c r="BA136" s="627"/>
      <c r="BB136" s="627"/>
      <c r="BC136" s="627"/>
      <c r="BD136" s="627"/>
      <c r="BE136" s="628"/>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4"/>
      <c r="AN137" s="326"/>
      <c r="AO137" s="326"/>
      <c r="AP137" s="326"/>
      <c r="AQ137" s="326"/>
      <c r="AR137" s="326"/>
      <c r="AS137" s="326"/>
      <c r="AT137" s="345"/>
      <c r="AU137" s="345"/>
      <c r="AV137" s="345"/>
      <c r="AW137" s="345"/>
      <c r="AX137" s="345"/>
      <c r="AY137" s="326"/>
    </row>
    <row r="138" spans="1:57" ht="15" customHeight="1">
      <c r="A138" s="161"/>
      <c r="B138" s="346" t="s">
        <v>181</v>
      </c>
      <c r="C138" s="346"/>
      <c r="D138" s="346"/>
      <c r="E138" s="346"/>
      <c r="F138" s="346"/>
      <c r="G138" s="346"/>
      <c r="H138" s="346"/>
      <c r="I138" s="346"/>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4"/>
      <c r="AN138" s="326"/>
      <c r="AO138" s="326"/>
      <c r="AP138" s="326"/>
      <c r="AQ138" s="326"/>
      <c r="AR138" s="326"/>
      <c r="AS138" s="326"/>
      <c r="AT138" s="345"/>
      <c r="AU138" s="345"/>
      <c r="AV138" s="345"/>
      <c r="AW138" s="345"/>
      <c r="AX138" s="345"/>
      <c r="AY138" s="326"/>
    </row>
    <row r="139" spans="1:57" ht="18" customHeight="1" thickBot="1">
      <c r="A139" s="161"/>
      <c r="B139" s="347" t="s">
        <v>182</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48"/>
      <c r="AL139" s="161"/>
      <c r="AM139" s="344"/>
      <c r="AN139" s="326"/>
      <c r="AO139" s="326"/>
      <c r="AP139" s="326"/>
      <c r="AQ139" s="326"/>
      <c r="AR139" s="326"/>
      <c r="AS139" s="326"/>
      <c r="AT139" s="345"/>
      <c r="AU139" s="345"/>
      <c r="AV139" s="345"/>
      <c r="AW139" s="345"/>
      <c r="AX139" s="345"/>
      <c r="AY139" s="326"/>
    </row>
    <row r="140" spans="1:57" ht="26.4" customHeight="1" thickBot="1">
      <c r="A140" s="161"/>
      <c r="B140" s="593" t="s">
        <v>183</v>
      </c>
      <c r="C140" s="594"/>
      <c r="D140" s="594"/>
      <c r="E140" s="594"/>
      <c r="F140" s="594"/>
      <c r="G140" s="594"/>
      <c r="H140" s="594"/>
      <c r="I140" s="594"/>
      <c r="J140" s="594"/>
      <c r="K140" s="594"/>
      <c r="L140" s="594"/>
      <c r="M140" s="594"/>
      <c r="N140" s="594"/>
      <c r="O140" s="594"/>
      <c r="P140" s="594"/>
      <c r="Q140" s="594"/>
      <c r="R140" s="594"/>
      <c r="S140" s="594"/>
      <c r="T140" s="594"/>
      <c r="U140" s="594"/>
      <c r="V140" s="594"/>
      <c r="W140" s="594"/>
      <c r="X140" s="594"/>
      <c r="Y140" s="594"/>
      <c r="Z140" s="594"/>
      <c r="AA140" s="594"/>
      <c r="AB140" s="594"/>
      <c r="AC140" s="594"/>
      <c r="AD140" s="594"/>
      <c r="AE140" s="594"/>
      <c r="AF140" s="594"/>
      <c r="AG140" s="594"/>
      <c r="AH140" s="594"/>
      <c r="AI140" s="594"/>
      <c r="AJ140" s="594"/>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1"/>
      <c r="AM140" s="344"/>
      <c r="AN140" s="326"/>
      <c r="AO140" s="326"/>
      <c r="AP140" s="326"/>
      <c r="AQ140" s="326"/>
      <c r="AR140" s="326"/>
      <c r="AS140" s="326"/>
      <c r="AT140" s="345"/>
      <c r="AU140" s="345"/>
      <c r="AV140" s="345"/>
      <c r="AW140" s="345"/>
      <c r="AX140" s="345"/>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4"/>
      <c r="AN141" s="326"/>
      <c r="AO141" s="326"/>
      <c r="AP141" s="326"/>
      <c r="AQ141" s="326"/>
      <c r="AR141" s="326"/>
      <c r="AS141" s="326"/>
      <c r="AT141" s="345"/>
      <c r="AU141" s="345"/>
      <c r="AV141" s="345"/>
      <c r="AW141" s="345"/>
      <c r="AX141" s="345"/>
      <c r="AY141" s="326"/>
    </row>
    <row r="142" spans="1:57" ht="17.399999999999999" customHeight="1">
      <c r="A142" s="165"/>
      <c r="B142" s="349" t="s">
        <v>184</v>
      </c>
      <c r="C142" s="350"/>
      <c r="D142" s="350"/>
      <c r="E142" s="350"/>
      <c r="F142" s="350"/>
      <c r="G142" s="350"/>
      <c r="H142" s="350"/>
      <c r="I142" s="350"/>
      <c r="J142" s="350"/>
      <c r="K142" s="350"/>
      <c r="L142" s="350"/>
      <c r="M142" s="350"/>
      <c r="N142" s="350"/>
      <c r="O142" s="350"/>
      <c r="P142" s="350"/>
      <c r="Q142" s="350"/>
      <c r="R142" s="351"/>
      <c r="S142" s="351"/>
      <c r="T142" s="351"/>
      <c r="U142" s="351"/>
      <c r="V142" s="351"/>
      <c r="W142" s="351"/>
      <c r="X142" s="351"/>
      <c r="Y142" s="351"/>
      <c r="Z142" s="351"/>
      <c r="AA142" s="351"/>
      <c r="AB142" s="351"/>
      <c r="AC142" s="351"/>
      <c r="AD142" s="351"/>
      <c r="AE142" s="351"/>
      <c r="AF142" s="351"/>
      <c r="AG142" s="351"/>
      <c r="AH142" s="351"/>
      <c r="AI142" s="351"/>
      <c r="AJ142" s="352"/>
      <c r="AK142" s="198"/>
      <c r="AL142" s="161"/>
      <c r="AY142" s="172"/>
    </row>
    <row r="143" spans="1:57" s="166" customFormat="1" ht="64.2" customHeight="1">
      <c r="A143" s="165"/>
      <c r="B143" s="570"/>
      <c r="C143" s="571"/>
      <c r="D143" s="571"/>
      <c r="E143" s="571"/>
      <c r="F143" s="571"/>
      <c r="G143" s="571"/>
      <c r="H143" s="571"/>
      <c r="I143" s="571"/>
      <c r="J143" s="571"/>
      <c r="K143" s="571"/>
      <c r="L143" s="571"/>
      <c r="M143" s="571"/>
      <c r="N143" s="571"/>
      <c r="O143" s="571"/>
      <c r="P143" s="571"/>
      <c r="Q143" s="571"/>
      <c r="R143" s="571"/>
      <c r="S143" s="571"/>
      <c r="T143" s="571"/>
      <c r="U143" s="571"/>
      <c r="V143" s="571"/>
      <c r="W143" s="571"/>
      <c r="X143" s="571"/>
      <c r="Y143" s="571"/>
      <c r="Z143" s="571"/>
      <c r="AA143" s="571"/>
      <c r="AB143" s="571"/>
      <c r="AC143" s="571"/>
      <c r="AD143" s="571"/>
      <c r="AE143" s="571"/>
      <c r="AF143" s="571"/>
      <c r="AG143" s="571"/>
      <c r="AH143" s="571"/>
      <c r="AI143" s="571"/>
      <c r="AJ143" s="571"/>
      <c r="AK143" s="572"/>
      <c r="AL143" s="165"/>
      <c r="AM143"/>
      <c r="AN143" s="353"/>
      <c r="AO143" s="353"/>
      <c r="AP143" s="353"/>
      <c r="AQ143" s="353"/>
      <c r="AR143" s="353"/>
      <c r="AS143" s="353"/>
      <c r="AT143" s="353"/>
      <c r="AU143" s="353"/>
      <c r="AV143" s="353"/>
      <c r="AW143" s="353"/>
      <c r="AX143" s="353"/>
      <c r="AY143" s="353"/>
      <c r="AZ143" s="353"/>
      <c r="BA143" s="353"/>
    </row>
    <row r="144" spans="1:57" s="166" customFormat="1" ht="16.2" customHeight="1">
      <c r="A144" s="161"/>
      <c r="B144" s="354" t="s">
        <v>185</v>
      </c>
      <c r="C144" s="189" t="s">
        <v>186</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399999999999999" customHeight="1" thickBot="1">
      <c r="A145" s="165"/>
      <c r="B145" s="238" t="s">
        <v>185</v>
      </c>
      <c r="C145" s="835" t="s">
        <v>187</v>
      </c>
      <c r="D145" s="835"/>
      <c r="E145" s="835"/>
      <c r="F145" s="835"/>
      <c r="G145" s="835"/>
      <c r="H145" s="835"/>
      <c r="I145" s="835"/>
      <c r="J145" s="835"/>
      <c r="K145" s="835"/>
      <c r="L145" s="835"/>
      <c r="M145" s="835"/>
      <c r="N145" s="835"/>
      <c r="O145" s="835"/>
      <c r="P145" s="835"/>
      <c r="Q145" s="835"/>
      <c r="R145" s="835"/>
      <c r="S145" s="835"/>
      <c r="T145" s="835"/>
      <c r="U145" s="835"/>
      <c r="V145" s="835"/>
      <c r="W145" s="835"/>
      <c r="X145" s="835"/>
      <c r="Y145" s="835"/>
      <c r="Z145" s="835"/>
      <c r="AA145" s="835"/>
      <c r="AB145" s="835"/>
      <c r="AC145" s="835"/>
      <c r="AD145" s="835"/>
      <c r="AE145" s="835"/>
      <c r="AF145" s="835"/>
      <c r="AG145" s="835"/>
      <c r="AH145" s="835"/>
      <c r="AI145" s="835"/>
      <c r="AJ145" s="835"/>
      <c r="AK145" s="835"/>
      <c r="AL145" s="161"/>
      <c r="AT145" s="172"/>
      <c r="AU145" s="172"/>
      <c r="AV145" s="172"/>
      <c r="AW145" s="172"/>
      <c r="AX145" s="172"/>
    </row>
    <row r="146" spans="1:53" s="166" customFormat="1" ht="16.95"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5" t="str">
        <f>IF(H7="", "", IF(COUNTA(E150,H150,K150,T151,AA151)=5,"○","×"))</f>
        <v>○</v>
      </c>
      <c r="AL146" s="165"/>
      <c r="AM146"/>
      <c r="AN146" s="353"/>
      <c r="AO146" s="353"/>
      <c r="AP146" s="353"/>
      <c r="AQ146" s="353"/>
      <c r="AR146" s="353"/>
      <c r="AS146" s="353"/>
      <c r="AT146" s="353"/>
      <c r="AU146" s="353"/>
      <c r="AV146" s="353"/>
      <c r="AW146" s="353"/>
      <c r="AX146" s="353"/>
      <c r="AY146" s="353"/>
      <c r="AZ146" s="353"/>
      <c r="BA146" s="353"/>
    </row>
    <row r="147" spans="1:53" ht="11.4" customHeight="1">
      <c r="A147" s="161"/>
      <c r="B147" s="356"/>
      <c r="C147" s="357"/>
      <c r="D147" s="357"/>
      <c r="E147" s="357"/>
      <c r="F147" s="357"/>
      <c r="G147" s="357"/>
      <c r="H147" s="357"/>
      <c r="I147" s="357"/>
      <c r="J147" s="357"/>
      <c r="K147" s="357"/>
      <c r="L147" s="357"/>
      <c r="M147" s="357"/>
      <c r="N147" s="357"/>
      <c r="O147" s="357"/>
      <c r="P147" s="357"/>
      <c r="Q147" s="357"/>
      <c r="R147" s="357"/>
      <c r="S147" s="357"/>
      <c r="T147" s="357"/>
      <c r="U147" s="357"/>
      <c r="V147" s="357"/>
      <c r="W147" s="357"/>
      <c r="X147" s="357"/>
      <c r="Y147" s="357"/>
      <c r="Z147" s="357"/>
      <c r="AA147" s="357"/>
      <c r="AB147" s="357"/>
      <c r="AC147" s="357"/>
      <c r="AD147" s="357"/>
      <c r="AE147" s="357"/>
      <c r="AF147" s="357"/>
      <c r="AG147" s="357"/>
      <c r="AH147" s="357"/>
      <c r="AI147" s="357"/>
      <c r="AJ147" s="357"/>
      <c r="AK147" s="358"/>
      <c r="AL147" s="161"/>
      <c r="AY147" s="172"/>
    </row>
    <row r="148" spans="1:53" ht="28.2" customHeight="1">
      <c r="A148" s="161"/>
      <c r="B148" s="359" t="s">
        <v>188</v>
      </c>
      <c r="C148" s="834" t="s">
        <v>189</v>
      </c>
      <c r="D148" s="834"/>
      <c r="E148" s="834"/>
      <c r="F148" s="834"/>
      <c r="G148" s="834"/>
      <c r="H148" s="834"/>
      <c r="I148" s="834"/>
      <c r="J148" s="834"/>
      <c r="K148" s="834"/>
      <c r="L148" s="834"/>
      <c r="M148" s="834"/>
      <c r="N148" s="834"/>
      <c r="O148" s="834"/>
      <c r="P148" s="834"/>
      <c r="Q148" s="834"/>
      <c r="R148" s="834"/>
      <c r="S148" s="834"/>
      <c r="T148" s="834"/>
      <c r="U148" s="834"/>
      <c r="V148" s="834"/>
      <c r="W148" s="834"/>
      <c r="X148" s="834"/>
      <c r="Y148" s="834"/>
      <c r="Z148" s="834"/>
      <c r="AA148" s="834"/>
      <c r="AB148" s="834"/>
      <c r="AC148" s="834"/>
      <c r="AD148" s="834"/>
      <c r="AE148" s="834"/>
      <c r="AF148" s="834"/>
      <c r="AG148" s="834"/>
      <c r="AH148" s="834"/>
      <c r="AI148" s="834"/>
      <c r="AJ148" s="834"/>
      <c r="AK148" s="360"/>
      <c r="AL148" s="161"/>
    </row>
    <row r="149" spans="1:53" ht="6.6" customHeight="1">
      <c r="A149" s="361"/>
      <c r="B149" s="359"/>
      <c r="C149" s="197"/>
      <c r="D149" s="362"/>
      <c r="E149" s="362"/>
      <c r="F149" s="362"/>
      <c r="G149" s="362"/>
      <c r="H149" s="362"/>
      <c r="I149" s="362"/>
      <c r="J149" s="362"/>
      <c r="K149" s="362"/>
      <c r="L149" s="362"/>
      <c r="M149" s="362"/>
      <c r="N149" s="362"/>
      <c r="O149" s="362"/>
      <c r="P149" s="362"/>
      <c r="Q149" s="362"/>
      <c r="R149" s="362"/>
      <c r="S149" s="362"/>
      <c r="T149" s="362"/>
      <c r="U149" s="362"/>
      <c r="V149" s="362"/>
      <c r="W149" s="362"/>
      <c r="X149" s="362"/>
      <c r="Y149" s="362"/>
      <c r="Z149" s="362"/>
      <c r="AA149" s="362"/>
      <c r="AB149" s="362"/>
      <c r="AC149" s="362"/>
      <c r="AD149" s="362"/>
      <c r="AE149" s="362"/>
      <c r="AF149" s="362"/>
      <c r="AG149" s="362"/>
      <c r="AH149" s="362"/>
      <c r="AI149" s="362"/>
      <c r="AJ149" s="362"/>
      <c r="AK149" s="360"/>
      <c r="AL149" s="161"/>
    </row>
    <row r="150" spans="1:53" s="367" customFormat="1" ht="19.5" customHeight="1">
      <c r="A150" s="361"/>
      <c r="B150" s="363"/>
      <c r="C150" s="364" t="s">
        <v>190</v>
      </c>
      <c r="D150" s="364"/>
      <c r="E150" s="641">
        <v>9</v>
      </c>
      <c r="F150" s="642"/>
      <c r="G150" s="364" t="s">
        <v>191</v>
      </c>
      <c r="H150" s="641">
        <v>7</v>
      </c>
      <c r="I150" s="642"/>
      <c r="J150" s="364" t="s">
        <v>192</v>
      </c>
      <c r="K150" s="641">
        <v>1</v>
      </c>
      <c r="L150" s="642"/>
      <c r="M150" s="364" t="s">
        <v>193</v>
      </c>
      <c r="N150" s="362"/>
      <c r="O150" s="643" t="s">
        <v>11</v>
      </c>
      <c r="P150" s="643"/>
      <c r="Q150" s="643"/>
      <c r="R150" s="638" t="str">
        <f>IF(H7="","",H7)</f>
        <v>○○ケアサービス</v>
      </c>
      <c r="S150" s="638"/>
      <c r="T150" s="638"/>
      <c r="U150" s="638"/>
      <c r="V150" s="638"/>
      <c r="W150" s="638"/>
      <c r="X150" s="638"/>
      <c r="Y150" s="638"/>
      <c r="Z150" s="638"/>
      <c r="AA150" s="638"/>
      <c r="AB150" s="638"/>
      <c r="AC150" s="638"/>
      <c r="AD150" s="638"/>
      <c r="AE150" s="638"/>
      <c r="AF150" s="638"/>
      <c r="AG150" s="638"/>
      <c r="AH150" s="638"/>
      <c r="AI150" s="638"/>
      <c r="AJ150" s="365"/>
      <c r="AK150" s="366"/>
      <c r="AL150" s="361"/>
      <c r="AM150"/>
    </row>
    <row r="151" spans="1:53" s="367" customFormat="1" ht="19.95" customHeight="1">
      <c r="A151" s="161"/>
      <c r="B151" s="363"/>
      <c r="C151" s="368"/>
      <c r="D151" s="364"/>
      <c r="E151" s="364"/>
      <c r="F151" s="364"/>
      <c r="G151" s="364"/>
      <c r="H151" s="364"/>
      <c r="I151" s="364"/>
      <c r="J151" s="364"/>
      <c r="K151" s="364"/>
      <c r="L151" s="364"/>
      <c r="M151" s="364"/>
      <c r="N151" s="364"/>
      <c r="O151" s="848" t="s">
        <v>194</v>
      </c>
      <c r="P151" s="848"/>
      <c r="Q151" s="848"/>
      <c r="R151" s="657" t="s">
        <v>21</v>
      </c>
      <c r="S151" s="657"/>
      <c r="T151" s="640" t="str">
        <f>IF(基本情報入力シート!M27="", "", 基本情報入力シート!M27)</f>
        <v>代表取締役</v>
      </c>
      <c r="U151" s="640"/>
      <c r="V151" s="640"/>
      <c r="W151" s="640"/>
      <c r="X151" s="640"/>
      <c r="Y151" s="639" t="s">
        <v>22</v>
      </c>
      <c r="Z151" s="639"/>
      <c r="AA151" s="640" t="str">
        <f>IF(基本情報入力シート!M28="", "", 基本情報入力シート!M28)</f>
        <v>厚労　花子</v>
      </c>
      <c r="AB151" s="640"/>
      <c r="AC151" s="640"/>
      <c r="AD151" s="640"/>
      <c r="AE151" s="640"/>
      <c r="AF151" s="640"/>
      <c r="AG151" s="640"/>
      <c r="AH151" s="640"/>
      <c r="AI151" s="640"/>
      <c r="AJ151" s="368"/>
      <c r="AK151" s="369"/>
      <c r="AL151" s="361"/>
      <c r="AM151"/>
    </row>
    <row r="152" spans="1:53" ht="7.5" customHeight="1" thickBot="1">
      <c r="A152" s="161"/>
      <c r="B152" s="370"/>
      <c r="C152" s="371"/>
      <c r="D152" s="372"/>
      <c r="E152" s="372"/>
      <c r="F152" s="372"/>
      <c r="G152" s="372"/>
      <c r="H152" s="372"/>
      <c r="I152" s="372"/>
      <c r="J152" s="372"/>
      <c r="K152" s="372"/>
      <c r="L152" s="372"/>
      <c r="M152" s="372"/>
      <c r="N152" s="372"/>
      <c r="O152" s="372"/>
      <c r="P152" s="372"/>
      <c r="Q152" s="372"/>
      <c r="R152" s="372"/>
      <c r="S152" s="372"/>
      <c r="T152" s="372"/>
      <c r="U152" s="372"/>
      <c r="V152" s="372"/>
      <c r="W152" s="372"/>
      <c r="X152" s="372"/>
      <c r="Y152" s="372"/>
      <c r="Z152" s="372"/>
      <c r="AA152" s="372"/>
      <c r="AB152" s="372"/>
      <c r="AC152" s="372"/>
      <c r="AD152" s="372"/>
      <c r="AE152" s="372"/>
      <c r="AF152" s="372"/>
      <c r="AG152" s="372"/>
      <c r="AH152" s="372"/>
      <c r="AI152" s="372"/>
      <c r="AJ152" s="372"/>
      <c r="AK152" s="373"/>
      <c r="AL152" s="374"/>
    </row>
    <row r="153" spans="1:53" ht="7.5" customHeight="1">
      <c r="A153" s="161"/>
      <c r="B153" s="162"/>
      <c r="C153" s="364"/>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4">
      <c r="A154" s="161"/>
      <c r="B154" s="375" t="s">
        <v>195</v>
      </c>
      <c r="C154" s="376"/>
      <c r="D154" s="165"/>
      <c r="E154" s="165"/>
      <c r="F154" s="164" t="s">
        <v>196</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4" t="s">
        <v>63</v>
      </c>
      <c r="C155" s="210" t="s">
        <v>197</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4" t="s">
        <v>185</v>
      </c>
      <c r="C156" s="210" t="s">
        <v>198</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6"/>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46" t="s">
        <v>53</v>
      </c>
      <c r="C158" s="646"/>
      <c r="D158" s="646"/>
      <c r="E158" s="646"/>
      <c r="F158" s="646"/>
      <c r="G158" s="646"/>
      <c r="H158" s="646"/>
      <c r="I158" s="646"/>
      <c r="J158" s="646"/>
      <c r="K158" s="646"/>
      <c r="L158" s="646"/>
      <c r="M158" s="646"/>
      <c r="N158" s="646"/>
      <c r="O158" s="646"/>
      <c r="P158" s="646"/>
      <c r="Q158" s="646"/>
      <c r="R158" s="646"/>
      <c r="S158" s="646"/>
      <c r="T158" s="646"/>
      <c r="U158" s="646"/>
      <c r="V158" s="646"/>
      <c r="W158" s="646"/>
      <c r="X158" s="646"/>
      <c r="Y158" s="646"/>
      <c r="Z158" s="646"/>
      <c r="AA158" s="646"/>
      <c r="AB158" s="646"/>
      <c r="AC158" s="646"/>
      <c r="AD158" s="646"/>
      <c r="AE158" s="646"/>
      <c r="AF158" s="646"/>
      <c r="AG158" s="646"/>
      <c r="AH158" s="646"/>
      <c r="AI158" s="646"/>
      <c r="AJ158" s="646"/>
      <c r="AK158" s="646"/>
      <c r="AL158" s="161"/>
    </row>
    <row r="159" spans="1:53" ht="15" customHeight="1">
      <c r="A159" s="161"/>
      <c r="B159" s="377" t="s">
        <v>199</v>
      </c>
      <c r="C159" s="647" t="s">
        <v>200</v>
      </c>
      <c r="D159" s="648"/>
      <c r="E159" s="648"/>
      <c r="F159" s="648"/>
      <c r="G159" s="648"/>
      <c r="H159" s="648"/>
      <c r="I159" s="648"/>
      <c r="J159" s="648"/>
      <c r="K159" s="648"/>
      <c r="L159" s="648"/>
      <c r="M159" s="648"/>
      <c r="N159" s="648"/>
      <c r="O159" s="648"/>
      <c r="P159" s="648"/>
      <c r="Q159" s="648"/>
      <c r="R159" s="648"/>
      <c r="S159" s="648"/>
      <c r="T159" s="648"/>
      <c r="U159" s="648"/>
      <c r="V159" s="648"/>
      <c r="W159" s="648"/>
      <c r="X159" s="648"/>
      <c r="Y159" s="648"/>
      <c r="Z159" s="648"/>
      <c r="AA159" s="648"/>
      <c r="AB159" s="648"/>
      <c r="AC159" s="648"/>
      <c r="AD159" s="648"/>
      <c r="AE159" s="648"/>
      <c r="AF159" s="648"/>
      <c r="AG159" s="648"/>
      <c r="AH159" s="648"/>
      <c r="AI159" s="648"/>
      <c r="AJ159" s="649"/>
      <c r="AK159" s="378" t="str">
        <f>AE18</f>
        <v>○</v>
      </c>
      <c r="AL159" s="161"/>
    </row>
    <row r="160" spans="1:53" ht="15" customHeight="1">
      <c r="A160" s="161"/>
      <c r="B160" s="379" t="s">
        <v>201</v>
      </c>
      <c r="C160" s="650" t="s">
        <v>202</v>
      </c>
      <c r="D160" s="651"/>
      <c r="E160" s="651"/>
      <c r="F160" s="651"/>
      <c r="G160" s="651"/>
      <c r="H160" s="651"/>
      <c r="I160" s="651"/>
      <c r="J160" s="651"/>
      <c r="K160" s="651"/>
      <c r="L160" s="651"/>
      <c r="M160" s="651"/>
      <c r="N160" s="651"/>
      <c r="O160" s="651"/>
      <c r="P160" s="651"/>
      <c r="Q160" s="651"/>
      <c r="R160" s="651"/>
      <c r="S160" s="651"/>
      <c r="T160" s="651"/>
      <c r="U160" s="651"/>
      <c r="V160" s="651"/>
      <c r="W160" s="651"/>
      <c r="X160" s="651"/>
      <c r="Y160" s="651"/>
      <c r="Z160" s="651"/>
      <c r="AA160" s="651"/>
      <c r="AB160" s="651"/>
      <c r="AC160" s="651"/>
      <c r="AD160" s="651"/>
      <c r="AE160" s="651"/>
      <c r="AF160" s="651"/>
      <c r="AG160" s="651"/>
      <c r="AH160" s="651"/>
      <c r="AI160" s="651"/>
      <c r="AJ160" s="652"/>
      <c r="AK160" s="378" t="str">
        <f>Y24</f>
        <v>○</v>
      </c>
      <c r="AL160" s="161"/>
    </row>
    <row r="161" spans="1:38" ht="15" customHeight="1">
      <c r="A161" s="161"/>
      <c r="B161" s="380" t="s">
        <v>203</v>
      </c>
      <c r="C161" s="658" t="s">
        <v>204</v>
      </c>
      <c r="D161" s="659"/>
      <c r="E161" s="659"/>
      <c r="F161" s="659"/>
      <c r="G161" s="659"/>
      <c r="H161" s="659"/>
      <c r="I161" s="659"/>
      <c r="J161" s="659"/>
      <c r="K161" s="659"/>
      <c r="L161" s="659"/>
      <c r="M161" s="659"/>
      <c r="N161" s="659"/>
      <c r="O161" s="659"/>
      <c r="P161" s="659"/>
      <c r="Q161" s="659"/>
      <c r="R161" s="659"/>
      <c r="S161" s="659"/>
      <c r="T161" s="659"/>
      <c r="U161" s="659"/>
      <c r="V161" s="659"/>
      <c r="W161" s="659"/>
      <c r="X161" s="659"/>
      <c r="Y161" s="659"/>
      <c r="Z161" s="659"/>
      <c r="AA161" s="659"/>
      <c r="AB161" s="659"/>
      <c r="AC161" s="659"/>
      <c r="AD161" s="659"/>
      <c r="AE161" s="659"/>
      <c r="AF161" s="659"/>
      <c r="AG161" s="659"/>
      <c r="AH161" s="659"/>
      <c r="AI161" s="659"/>
      <c r="AJ161" s="660"/>
      <c r="AK161" s="378" t="str">
        <f>AE41</f>
        <v>○</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5" customHeight="1">
      <c r="A163" s="161"/>
      <c r="B163" s="646" t="s">
        <v>205</v>
      </c>
      <c r="C163" s="646"/>
      <c r="D163" s="646"/>
      <c r="E163" s="646"/>
      <c r="F163" s="646"/>
      <c r="G163" s="646"/>
      <c r="H163" s="646"/>
      <c r="I163" s="646"/>
      <c r="J163" s="646"/>
      <c r="K163" s="646"/>
      <c r="L163" s="646"/>
      <c r="M163" s="646"/>
      <c r="N163" s="646"/>
      <c r="O163" s="646"/>
      <c r="P163" s="646"/>
      <c r="Q163" s="646"/>
      <c r="R163" s="646"/>
      <c r="S163" s="646"/>
      <c r="T163" s="646"/>
      <c r="U163" s="646"/>
      <c r="V163" s="646"/>
      <c r="W163" s="646"/>
      <c r="X163" s="646"/>
      <c r="Y163" s="646"/>
      <c r="Z163" s="646"/>
      <c r="AA163" s="646"/>
      <c r="AB163" s="646"/>
      <c r="AC163" s="646"/>
      <c r="AD163" s="646"/>
      <c r="AE163" s="646"/>
      <c r="AF163" s="646"/>
      <c r="AG163" s="646"/>
      <c r="AH163" s="646"/>
      <c r="AI163" s="646"/>
      <c r="AJ163" s="646"/>
      <c r="AK163" s="646"/>
      <c r="AL163" s="161"/>
    </row>
    <row r="164" spans="1:38" ht="15" customHeight="1">
      <c r="A164" s="161"/>
      <c r="B164" s="381" t="s">
        <v>199</v>
      </c>
      <c r="C164" s="842" t="s">
        <v>206</v>
      </c>
      <c r="D164" s="843"/>
      <c r="E164" s="843"/>
      <c r="F164" s="843"/>
      <c r="G164" s="843"/>
      <c r="H164" s="843"/>
      <c r="I164" s="844"/>
      <c r="J164" s="845" t="s">
        <v>207</v>
      </c>
      <c r="K164" s="845"/>
      <c r="L164" s="845"/>
      <c r="M164" s="845"/>
      <c r="N164" s="845"/>
      <c r="O164" s="845"/>
      <c r="P164" s="845"/>
      <c r="Q164" s="845"/>
      <c r="R164" s="845"/>
      <c r="S164" s="845"/>
      <c r="T164" s="845"/>
      <c r="U164" s="845"/>
      <c r="V164" s="845"/>
      <c r="W164" s="845"/>
      <c r="X164" s="845"/>
      <c r="Y164" s="845"/>
      <c r="Z164" s="845"/>
      <c r="AA164" s="845"/>
      <c r="AB164" s="845"/>
      <c r="AC164" s="845"/>
      <c r="AD164" s="845"/>
      <c r="AE164" s="845"/>
      <c r="AF164" s="845"/>
      <c r="AG164" s="845"/>
      <c r="AH164" s="845"/>
      <c r="AI164" s="845"/>
      <c r="AJ164" s="846"/>
      <c r="AK164" s="378" t="str">
        <f>IF(H7="", "", IF(AND(AA52="○", AK50="○"), "○", "×"))</f>
        <v>○</v>
      </c>
      <c r="AL164" s="161"/>
    </row>
    <row r="165" spans="1:38" ht="15" customHeight="1">
      <c r="A165" s="161"/>
      <c r="B165" s="381" t="s">
        <v>201</v>
      </c>
      <c r="C165" s="654" t="s">
        <v>208</v>
      </c>
      <c r="D165" s="655"/>
      <c r="E165" s="655"/>
      <c r="F165" s="655"/>
      <c r="G165" s="655"/>
      <c r="H165" s="655"/>
      <c r="I165" s="656"/>
      <c r="J165" s="644" t="s">
        <v>209</v>
      </c>
      <c r="K165" s="644"/>
      <c r="L165" s="644"/>
      <c r="M165" s="644"/>
      <c r="N165" s="644"/>
      <c r="O165" s="644"/>
      <c r="P165" s="644"/>
      <c r="Q165" s="644"/>
      <c r="R165" s="644"/>
      <c r="S165" s="644"/>
      <c r="T165" s="644"/>
      <c r="U165" s="644"/>
      <c r="V165" s="644"/>
      <c r="W165" s="644"/>
      <c r="X165" s="644"/>
      <c r="Y165" s="644"/>
      <c r="Z165" s="644"/>
      <c r="AA165" s="644"/>
      <c r="AB165" s="644"/>
      <c r="AC165" s="644"/>
      <c r="AD165" s="644"/>
      <c r="AE165" s="644"/>
      <c r="AF165" s="644"/>
      <c r="AG165" s="644"/>
      <c r="AH165" s="644"/>
      <c r="AI165" s="644"/>
      <c r="AJ165" s="645"/>
      <c r="AK165" s="378" t="str">
        <f>IF(H7="", "", IF(AM56=TRUE, "", IF(AND(T60="○", T66="○"), "○", "×")))</f>
        <v/>
      </c>
      <c r="AL165" s="161"/>
    </row>
    <row r="166" spans="1:38" ht="15" customHeight="1">
      <c r="A166" s="161"/>
      <c r="B166" s="381" t="s">
        <v>203</v>
      </c>
      <c r="C166" s="653" t="s">
        <v>210</v>
      </c>
      <c r="D166" s="653"/>
      <c r="E166" s="653"/>
      <c r="F166" s="653"/>
      <c r="G166" s="653"/>
      <c r="H166" s="653"/>
      <c r="I166" s="653"/>
      <c r="J166" s="644" t="s">
        <v>211</v>
      </c>
      <c r="K166" s="644"/>
      <c r="L166" s="644"/>
      <c r="M166" s="644"/>
      <c r="N166" s="644"/>
      <c r="O166" s="644"/>
      <c r="P166" s="644"/>
      <c r="Q166" s="644"/>
      <c r="R166" s="644"/>
      <c r="S166" s="644"/>
      <c r="T166" s="644"/>
      <c r="U166" s="644"/>
      <c r="V166" s="644"/>
      <c r="W166" s="644"/>
      <c r="X166" s="644"/>
      <c r="Y166" s="644"/>
      <c r="Z166" s="644"/>
      <c r="AA166" s="644"/>
      <c r="AB166" s="644"/>
      <c r="AC166" s="644"/>
      <c r="AD166" s="644"/>
      <c r="AE166" s="644"/>
      <c r="AF166" s="644"/>
      <c r="AG166" s="644"/>
      <c r="AH166" s="644"/>
      <c r="AI166" s="644"/>
      <c r="AJ166" s="645"/>
      <c r="AK166" s="378" t="str">
        <f>IF(OR(H7="",AN50=0,AM76=TRUE),"",IF(OR(AM80,AM84),"〇","×"))</f>
        <v>×</v>
      </c>
      <c r="AL166" s="161"/>
    </row>
    <row r="167" spans="1:38" ht="30" customHeight="1">
      <c r="A167" s="161"/>
      <c r="B167" s="381" t="s">
        <v>212</v>
      </c>
      <c r="C167" s="653" t="s">
        <v>213</v>
      </c>
      <c r="D167" s="653"/>
      <c r="E167" s="653"/>
      <c r="F167" s="653"/>
      <c r="G167" s="653"/>
      <c r="H167" s="653"/>
      <c r="I167" s="653"/>
      <c r="J167" s="644" t="s">
        <v>214</v>
      </c>
      <c r="K167" s="644"/>
      <c r="L167" s="644"/>
      <c r="M167" s="644"/>
      <c r="N167" s="644"/>
      <c r="O167" s="644"/>
      <c r="P167" s="644"/>
      <c r="Q167" s="644"/>
      <c r="R167" s="644"/>
      <c r="S167" s="644"/>
      <c r="T167" s="644"/>
      <c r="U167" s="644"/>
      <c r="V167" s="644"/>
      <c r="W167" s="644"/>
      <c r="X167" s="644"/>
      <c r="Y167" s="644"/>
      <c r="Z167" s="644"/>
      <c r="AA167" s="644"/>
      <c r="AB167" s="644"/>
      <c r="AC167" s="644"/>
      <c r="AD167" s="644"/>
      <c r="AE167" s="644"/>
      <c r="AF167" s="644"/>
      <c r="AG167" s="644"/>
      <c r="AH167" s="644"/>
      <c r="AI167" s="644"/>
      <c r="AJ167" s="645"/>
      <c r="AK167" s="378" t="str">
        <f>IF(AND(S87="", S88=""), "", IF(OR(AND(S87="○", S88="○"), AND(OR(S87="×", S88="×"), AK90="○"), AND(S87="○", S88=""), AND(S87="", S88="○")), "○", "×"))</f>
        <v>○</v>
      </c>
      <c r="AL167" s="161"/>
    </row>
    <row r="168" spans="1:38" ht="17.399999999999999" customHeight="1">
      <c r="A168" s="161"/>
      <c r="B168" s="382" t="s">
        <v>215</v>
      </c>
      <c r="C168" s="653" t="s">
        <v>216</v>
      </c>
      <c r="D168" s="653"/>
      <c r="E168" s="653"/>
      <c r="F168" s="653"/>
      <c r="G168" s="653"/>
      <c r="H168" s="653"/>
      <c r="I168" s="653"/>
      <c r="J168" s="644" t="s">
        <v>217</v>
      </c>
      <c r="K168" s="644"/>
      <c r="L168" s="644"/>
      <c r="M168" s="644"/>
      <c r="N168" s="644"/>
      <c r="O168" s="644"/>
      <c r="P168" s="644"/>
      <c r="Q168" s="644"/>
      <c r="R168" s="644"/>
      <c r="S168" s="644"/>
      <c r="T168" s="644"/>
      <c r="U168" s="644"/>
      <c r="V168" s="644"/>
      <c r="W168" s="644"/>
      <c r="X168" s="644"/>
      <c r="Y168" s="644"/>
      <c r="Z168" s="644"/>
      <c r="AA168" s="644"/>
      <c r="AB168" s="644"/>
      <c r="AC168" s="644"/>
      <c r="AD168" s="644"/>
      <c r="AE168" s="644"/>
      <c r="AF168" s="644"/>
      <c r="AG168" s="644"/>
      <c r="AH168" s="644"/>
      <c r="AI168" s="644"/>
      <c r="AJ168" s="645"/>
      <c r="AK168" s="383" t="str">
        <f>IF(H6="", "", IF(OR(AK99="○",AM98=TRUE), "○", "×"))</f>
        <v>×</v>
      </c>
      <c r="AL168" s="161"/>
    </row>
    <row r="169" spans="1:38" ht="15" customHeight="1">
      <c r="A169" s="161"/>
      <c r="B169" s="384" t="s">
        <v>218</v>
      </c>
      <c r="C169" s="635" t="s">
        <v>219</v>
      </c>
      <c r="D169" s="635"/>
      <c r="E169" s="635"/>
      <c r="F169" s="635"/>
      <c r="G169" s="635"/>
      <c r="H169" s="635"/>
      <c r="I169" s="635"/>
      <c r="J169" s="636" t="s">
        <v>220</v>
      </c>
      <c r="K169" s="636"/>
      <c r="L169" s="636"/>
      <c r="M169" s="636"/>
      <c r="N169" s="636"/>
      <c r="O169" s="636"/>
      <c r="P169" s="636"/>
      <c r="Q169" s="636"/>
      <c r="R169" s="636"/>
      <c r="S169" s="636"/>
      <c r="T169" s="636"/>
      <c r="U169" s="636"/>
      <c r="V169" s="636"/>
      <c r="W169" s="636"/>
      <c r="X169" s="636"/>
      <c r="Y169" s="636"/>
      <c r="Z169" s="636"/>
      <c r="AA169" s="636"/>
      <c r="AB169" s="636"/>
      <c r="AC169" s="636"/>
      <c r="AD169" s="636"/>
      <c r="AE169" s="636"/>
      <c r="AF169" s="636"/>
      <c r="AG169" s="636"/>
      <c r="AH169" s="636"/>
      <c r="AI169" s="636"/>
      <c r="AJ169" s="637"/>
      <c r="AK169" s="383" t="str">
        <f>IF(H7="", "", AK140)</f>
        <v>○</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5"/>
      <c r="C171" s="385"/>
      <c r="D171" s="385"/>
      <c r="E171" s="385"/>
      <c r="F171" s="385"/>
      <c r="G171" s="385"/>
      <c r="H171" s="385"/>
      <c r="I171" s="385"/>
      <c r="J171" s="385"/>
      <c r="K171" s="385"/>
      <c r="L171" s="385"/>
      <c r="M171" s="385"/>
      <c r="N171" s="385"/>
      <c r="O171" s="385"/>
      <c r="P171" s="385"/>
      <c r="Q171" s="385"/>
      <c r="R171" s="385"/>
      <c r="S171" s="385"/>
      <c r="T171" s="385"/>
      <c r="U171" s="385"/>
      <c r="V171" s="385"/>
      <c r="W171" s="385"/>
      <c r="X171" s="385"/>
      <c r="Y171" s="385"/>
      <c r="Z171" s="385"/>
      <c r="AA171" s="385"/>
      <c r="AB171" s="385"/>
      <c r="AC171" s="385"/>
      <c r="AD171" s="385"/>
      <c r="AE171" s="385"/>
      <c r="AF171" s="385"/>
      <c r="AG171" s="385"/>
      <c r="AH171" s="385"/>
      <c r="AI171" s="385"/>
      <c r="AJ171" s="385"/>
      <c r="AK171" s="385"/>
    </row>
    <row r="172" spans="1:38">
      <c r="B172" s="385"/>
      <c r="C172" s="385"/>
      <c r="D172" s="385"/>
      <c r="E172" s="385"/>
      <c r="F172" s="385"/>
      <c r="G172" s="385"/>
      <c r="H172" s="385"/>
      <c r="I172" s="385"/>
      <c r="J172" s="385"/>
      <c r="K172" s="385"/>
      <c r="L172" s="385"/>
      <c r="M172" s="385"/>
      <c r="N172" s="385"/>
      <c r="O172" s="385"/>
      <c r="P172" s="385"/>
      <c r="Q172" s="385"/>
      <c r="R172" s="385"/>
      <c r="S172" s="385"/>
      <c r="T172" s="385"/>
      <c r="U172" s="385"/>
      <c r="V172" s="385"/>
      <c r="W172" s="385"/>
      <c r="X172" s="385"/>
      <c r="Y172" s="385"/>
      <c r="Z172" s="385"/>
      <c r="AA172" s="385"/>
      <c r="AB172" s="385"/>
      <c r="AC172" s="385"/>
      <c r="AD172" s="385"/>
      <c r="AE172" s="385"/>
      <c r="AF172" s="385"/>
      <c r="AG172" s="385"/>
      <c r="AH172" s="385"/>
      <c r="AI172" s="385"/>
      <c r="AJ172" s="385"/>
      <c r="AK172" s="385"/>
    </row>
    <row r="173" spans="1:38">
      <c r="B173" s="385"/>
      <c r="C173" s="385"/>
      <c r="D173" s="385"/>
      <c r="E173" s="385"/>
      <c r="F173" s="385"/>
      <c r="G173" s="385"/>
      <c r="H173" s="385"/>
      <c r="I173" s="385"/>
      <c r="J173" s="385"/>
      <c r="K173" s="385"/>
      <c r="L173" s="385"/>
      <c r="M173" s="385"/>
      <c r="N173" s="385"/>
      <c r="O173" s="385"/>
      <c r="P173" s="385"/>
      <c r="Q173" s="385"/>
      <c r="R173" s="385"/>
      <c r="S173" s="385"/>
      <c r="T173" s="385"/>
      <c r="U173" s="385"/>
      <c r="V173" s="385"/>
      <c r="W173" s="385"/>
      <c r="X173" s="385"/>
      <c r="Y173" s="385"/>
      <c r="Z173" s="385"/>
      <c r="AA173" s="385"/>
      <c r="AB173" s="385"/>
      <c r="AC173" s="385"/>
      <c r="AD173" s="385"/>
      <c r="AE173" s="385"/>
      <c r="AF173" s="385"/>
      <c r="AG173" s="385"/>
      <c r="AH173" s="385"/>
      <c r="AI173" s="385"/>
      <c r="AJ173" s="385"/>
      <c r="AK173" s="385"/>
    </row>
    <row r="174" spans="1:38">
      <c r="B174" s="385"/>
      <c r="C174" s="385"/>
      <c r="D174" s="385"/>
      <c r="E174" s="385"/>
      <c r="F174" s="385"/>
      <c r="G174" s="385"/>
      <c r="H174" s="385"/>
      <c r="I174" s="385"/>
      <c r="J174" s="385"/>
      <c r="K174" s="385"/>
      <c r="L174" s="385"/>
      <c r="M174" s="385"/>
      <c r="N174" s="385"/>
      <c r="O174" s="385"/>
      <c r="P174" s="385"/>
      <c r="Q174" s="385"/>
      <c r="R174" s="385"/>
      <c r="S174" s="385"/>
      <c r="T174" s="385"/>
      <c r="U174" s="385"/>
      <c r="V174" s="385"/>
      <c r="W174" s="385"/>
      <c r="X174" s="385"/>
      <c r="Y174" s="385"/>
      <c r="Z174" s="385"/>
      <c r="AA174" s="385"/>
      <c r="AB174" s="385"/>
      <c r="AC174" s="385"/>
      <c r="AD174" s="385"/>
      <c r="AE174" s="385"/>
      <c r="AF174" s="385"/>
      <c r="AG174" s="385"/>
      <c r="AH174" s="385"/>
      <c r="AI174" s="385"/>
      <c r="AJ174" s="385"/>
      <c r="AK174" s="385"/>
    </row>
    <row r="175" spans="1:38">
      <c r="B175" s="385"/>
      <c r="C175" s="385"/>
      <c r="D175" s="385"/>
      <c r="E175" s="385"/>
      <c r="F175" s="385"/>
      <c r="G175" s="385"/>
      <c r="H175" s="385"/>
      <c r="I175" s="385"/>
      <c r="J175" s="385"/>
      <c r="K175" s="385"/>
      <c r="L175" s="385"/>
      <c r="M175" s="385"/>
      <c r="N175" s="385"/>
      <c r="O175" s="385"/>
      <c r="P175" s="385"/>
      <c r="Q175" s="385"/>
      <c r="R175" s="385"/>
      <c r="S175" s="385"/>
      <c r="T175" s="385"/>
      <c r="U175" s="385"/>
      <c r="V175" s="385"/>
      <c r="W175" s="385"/>
      <c r="X175" s="385"/>
      <c r="Y175" s="385"/>
      <c r="Z175" s="385"/>
      <c r="AA175" s="385"/>
      <c r="AB175" s="385"/>
      <c r="AC175" s="385"/>
      <c r="AD175" s="385"/>
      <c r="AE175" s="385"/>
      <c r="AF175" s="385"/>
      <c r="AG175" s="385"/>
      <c r="AH175" s="385"/>
      <c r="AI175" s="385"/>
      <c r="AJ175" s="385"/>
      <c r="AK175" s="385"/>
    </row>
    <row r="176" spans="1:38">
      <c r="B176" s="385"/>
      <c r="C176" s="385"/>
      <c r="D176" s="385"/>
      <c r="E176" s="385"/>
      <c r="F176" s="385"/>
      <c r="G176" s="385"/>
      <c r="H176" s="385"/>
      <c r="I176" s="385"/>
      <c r="J176" s="385"/>
      <c r="K176" s="385"/>
      <c r="L176" s="385"/>
      <c r="M176" s="385"/>
      <c r="N176" s="385"/>
      <c r="O176" s="385"/>
      <c r="P176" s="385"/>
      <c r="Q176" s="385"/>
      <c r="R176" s="385"/>
      <c r="S176" s="385"/>
      <c r="T176" s="385"/>
      <c r="U176" s="385"/>
      <c r="V176" s="385"/>
      <c r="W176" s="385"/>
      <c r="X176" s="385"/>
      <c r="Y176" s="385"/>
      <c r="Z176" s="385"/>
      <c r="AA176" s="385"/>
      <c r="AB176" s="385"/>
      <c r="AC176" s="385"/>
      <c r="AD176" s="385"/>
      <c r="AE176" s="385"/>
      <c r="AF176" s="385"/>
      <c r="AG176" s="385"/>
      <c r="AH176" s="385"/>
      <c r="AI176" s="385"/>
      <c r="AJ176" s="385"/>
      <c r="AK176" s="385"/>
    </row>
    <row r="177" spans="2:37">
      <c r="B177" s="385"/>
      <c r="C177" s="385"/>
      <c r="D177" s="385"/>
      <c r="E177" s="385"/>
      <c r="F177" s="385"/>
      <c r="G177" s="385"/>
      <c r="H177" s="385"/>
      <c r="I177" s="385"/>
      <c r="J177" s="385"/>
      <c r="K177" s="385"/>
      <c r="L177" s="385"/>
      <c r="M177" s="385"/>
      <c r="N177" s="385"/>
      <c r="O177" s="385"/>
      <c r="P177" s="385"/>
      <c r="Q177" s="385"/>
      <c r="R177" s="385"/>
      <c r="S177" s="385"/>
      <c r="T177" s="385"/>
      <c r="U177" s="385"/>
      <c r="V177" s="385"/>
      <c r="W177" s="385"/>
      <c r="X177" s="385"/>
      <c r="Y177" s="385"/>
      <c r="Z177" s="385"/>
      <c r="AA177" s="385"/>
      <c r="AB177" s="385"/>
      <c r="AC177" s="385"/>
      <c r="AD177" s="385"/>
      <c r="AE177" s="385"/>
      <c r="AF177" s="385"/>
      <c r="AG177" s="385"/>
      <c r="AH177" s="385"/>
      <c r="AI177" s="385"/>
      <c r="AJ177" s="385"/>
      <c r="AK177" s="385"/>
    </row>
    <row r="178" spans="2:37">
      <c r="B178" s="385"/>
      <c r="C178" s="385"/>
      <c r="D178" s="385"/>
      <c r="E178" s="385"/>
      <c r="F178" s="385"/>
      <c r="G178" s="385"/>
      <c r="H178" s="385"/>
      <c r="I178" s="385"/>
      <c r="J178" s="385"/>
      <c r="K178" s="385"/>
      <c r="L178" s="385"/>
      <c r="M178" s="385"/>
      <c r="N178" s="385"/>
      <c r="O178" s="385"/>
      <c r="P178" s="385"/>
      <c r="Q178" s="385"/>
      <c r="R178" s="385"/>
      <c r="S178" s="385"/>
      <c r="T178" s="385"/>
      <c r="U178" s="385"/>
      <c r="V178" s="385"/>
      <c r="W178" s="385"/>
      <c r="X178" s="385"/>
      <c r="Y178" s="385"/>
      <c r="Z178" s="385"/>
      <c r="AA178" s="385"/>
      <c r="AB178" s="385"/>
      <c r="AC178" s="385"/>
      <c r="AD178" s="385"/>
      <c r="AE178" s="385"/>
      <c r="AF178" s="385"/>
      <c r="AG178" s="385"/>
      <c r="AH178" s="385"/>
      <c r="AI178" s="385"/>
      <c r="AJ178" s="385"/>
      <c r="AK178" s="385"/>
    </row>
    <row r="179" spans="2:37">
      <c r="B179" s="385"/>
      <c r="C179" s="385"/>
      <c r="D179" s="385"/>
      <c r="E179" s="385"/>
      <c r="F179" s="385"/>
      <c r="G179" s="385"/>
      <c r="H179" s="385"/>
      <c r="I179" s="385"/>
      <c r="J179" s="385"/>
      <c r="K179" s="385"/>
      <c r="L179" s="385"/>
      <c r="M179" s="385"/>
      <c r="N179" s="385"/>
      <c r="O179" s="385"/>
      <c r="P179" s="385"/>
      <c r="Q179" s="385"/>
      <c r="R179" s="385"/>
      <c r="S179" s="385"/>
      <c r="T179" s="385"/>
      <c r="U179" s="385"/>
      <c r="V179" s="385"/>
      <c r="W179" s="385"/>
      <c r="X179" s="385"/>
      <c r="Y179" s="385"/>
      <c r="Z179" s="385"/>
      <c r="AA179" s="385"/>
      <c r="AB179" s="385"/>
      <c r="AC179" s="385"/>
      <c r="AD179" s="385"/>
      <c r="AE179" s="385"/>
      <c r="AF179" s="385"/>
      <c r="AG179" s="385"/>
      <c r="AH179" s="385"/>
      <c r="AI179" s="385"/>
      <c r="AJ179" s="385"/>
      <c r="AK179" s="385"/>
    </row>
    <row r="180" spans="2:37">
      <c r="B180" s="385"/>
      <c r="C180" s="385"/>
      <c r="D180" s="385"/>
      <c r="E180" s="385"/>
      <c r="F180" s="385"/>
      <c r="G180" s="385"/>
      <c r="H180" s="385"/>
      <c r="I180" s="385"/>
      <c r="J180" s="385"/>
      <c r="K180" s="385"/>
      <c r="L180" s="385"/>
      <c r="M180" s="385"/>
      <c r="N180" s="385"/>
      <c r="O180" s="385"/>
      <c r="P180" s="385"/>
      <c r="Q180" s="385"/>
      <c r="R180" s="385"/>
      <c r="S180" s="385"/>
      <c r="T180" s="385"/>
      <c r="U180" s="385"/>
      <c r="V180" s="385"/>
      <c r="W180" s="385"/>
      <c r="X180" s="385"/>
      <c r="Y180" s="385"/>
      <c r="Z180" s="385"/>
      <c r="AA180" s="385"/>
      <c r="AB180" s="385"/>
      <c r="AC180" s="385"/>
      <c r="AD180" s="385"/>
      <c r="AE180" s="385"/>
      <c r="AF180" s="385"/>
      <c r="AG180" s="385"/>
      <c r="AH180" s="385"/>
      <c r="AI180" s="385"/>
      <c r="AJ180" s="385"/>
      <c r="AK180" s="385"/>
    </row>
    <row r="181" spans="2:37">
      <c r="B181" s="385"/>
      <c r="C181" s="385"/>
      <c r="D181" s="385"/>
      <c r="E181" s="385"/>
      <c r="F181" s="385"/>
      <c r="G181" s="385"/>
      <c r="H181" s="385"/>
      <c r="I181" s="385"/>
      <c r="J181" s="385"/>
      <c r="K181" s="385"/>
      <c r="L181" s="385"/>
      <c r="M181" s="385"/>
      <c r="N181" s="385"/>
      <c r="O181" s="385"/>
      <c r="P181" s="385"/>
      <c r="Q181" s="385"/>
      <c r="R181" s="385"/>
      <c r="S181" s="385"/>
      <c r="T181" s="385"/>
      <c r="U181" s="385"/>
      <c r="V181" s="385"/>
      <c r="W181" s="385"/>
      <c r="X181" s="385"/>
      <c r="Y181" s="385"/>
      <c r="Z181" s="385"/>
      <c r="AA181" s="385"/>
      <c r="AB181" s="385"/>
      <c r="AC181" s="385"/>
      <c r="AD181" s="385"/>
      <c r="AE181" s="385"/>
      <c r="AF181" s="385"/>
      <c r="AG181" s="385"/>
      <c r="AH181" s="385"/>
      <c r="AI181" s="385"/>
      <c r="AJ181" s="385"/>
      <c r="AK181" s="385"/>
    </row>
    <row r="182" spans="2:37">
      <c r="B182" s="385"/>
      <c r="C182" s="385"/>
      <c r="D182" s="385"/>
      <c r="E182" s="385"/>
      <c r="F182" s="385"/>
      <c r="G182" s="385"/>
      <c r="H182" s="385"/>
      <c r="I182" s="385"/>
      <c r="J182" s="385"/>
      <c r="K182" s="385"/>
      <c r="L182" s="385"/>
      <c r="M182" s="385"/>
      <c r="N182" s="385"/>
      <c r="O182" s="385"/>
      <c r="P182" s="385"/>
      <c r="Q182" s="385"/>
      <c r="R182" s="385"/>
      <c r="S182" s="385"/>
      <c r="T182" s="385"/>
      <c r="U182" s="385"/>
      <c r="V182" s="385"/>
      <c r="W182" s="385"/>
      <c r="X182" s="385"/>
      <c r="Y182" s="385"/>
      <c r="Z182" s="385"/>
      <c r="AA182" s="385"/>
      <c r="AB182" s="385"/>
      <c r="AC182" s="385"/>
      <c r="AD182" s="385"/>
      <c r="AE182" s="385"/>
      <c r="AF182" s="385"/>
      <c r="AG182" s="385"/>
      <c r="AH182" s="385"/>
      <c r="AI182" s="385"/>
      <c r="AJ182" s="385"/>
      <c r="AK182" s="385"/>
    </row>
    <row r="183" spans="2:37">
      <c r="B183" s="385"/>
      <c r="C183" s="385"/>
      <c r="D183" s="385"/>
      <c r="E183" s="385"/>
      <c r="F183" s="385"/>
      <c r="G183" s="385"/>
      <c r="H183" s="385"/>
      <c r="I183" s="385"/>
      <c r="J183" s="385"/>
      <c r="K183" s="385"/>
      <c r="L183" s="385"/>
      <c r="M183" s="385"/>
      <c r="N183" s="385"/>
      <c r="O183" s="385"/>
      <c r="P183" s="385"/>
      <c r="Q183" s="385"/>
      <c r="R183" s="385"/>
      <c r="S183" s="385"/>
      <c r="T183" s="385"/>
      <c r="U183" s="385"/>
      <c r="V183" s="385"/>
      <c r="W183" s="385"/>
      <c r="X183" s="385"/>
      <c r="Y183" s="385"/>
      <c r="Z183" s="385"/>
      <c r="AA183" s="385"/>
      <c r="AB183" s="385"/>
      <c r="AC183" s="385"/>
      <c r="AD183" s="385"/>
      <c r="AE183" s="385"/>
      <c r="AF183" s="385"/>
      <c r="AG183" s="385"/>
      <c r="AH183" s="385"/>
      <c r="AI183" s="385"/>
      <c r="AJ183" s="385"/>
      <c r="AK183" s="385"/>
    </row>
    <row r="184" spans="2:37">
      <c r="C184" s="385"/>
    </row>
  </sheetData>
  <sheetProtection algorithmName="SHA-512" hashValue="JT5NF4M3Bmc3FADr1l3E2C0wprUh+GpGouXmFnXrw7/KH48RTTCZF6UwN8zfxKrbyMRLtuHQpVsw/tYzhr4m2A==" saltValue="h9667DxvkBoADEn/TSvjcA==" spinCount="100000" sheet="1" objects="1" scenarios="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33:BE136"/>
    <mergeCell ref="AQ112:BE115"/>
    <mergeCell ref="AN124:AN132"/>
    <mergeCell ref="AQ125:BE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7"/>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93</xdr:row>
                    <xdr:rowOff>335280</xdr:rowOff>
                  </from>
                  <to>
                    <xdr:col>2</xdr:col>
                    <xdr:colOff>22860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213360</xdr:colOff>
                    <xdr:row>90</xdr:row>
                    <xdr:rowOff>251460</xdr:rowOff>
                  </from>
                  <to>
                    <xdr:col>3</xdr:col>
                    <xdr:colOff>7620</xdr:colOff>
                    <xdr:row>91</xdr:row>
                    <xdr:rowOff>220980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213360</xdr:colOff>
                    <xdr:row>92</xdr:row>
                    <xdr:rowOff>0</xdr:rowOff>
                  </from>
                  <to>
                    <xdr:col>3</xdr:col>
                    <xdr:colOff>7620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213360</xdr:colOff>
                    <xdr:row>92</xdr:row>
                    <xdr:rowOff>198120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182880</xdr:colOff>
                    <xdr:row>107</xdr:row>
                    <xdr:rowOff>0</xdr:rowOff>
                  </from>
                  <to>
                    <xdr:col>5</xdr:col>
                    <xdr:colOff>198120</xdr:colOff>
                    <xdr:row>108</xdr:row>
                    <xdr:rowOff>7620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182880</xdr:colOff>
                    <xdr:row>108</xdr:row>
                    <xdr:rowOff>22860</xdr:rowOff>
                  </from>
                  <to>
                    <xdr:col>5</xdr:col>
                    <xdr:colOff>198120</xdr:colOff>
                    <xdr:row>109</xdr:row>
                    <xdr:rowOff>30480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182880</xdr:colOff>
                    <xdr:row>108</xdr:row>
                    <xdr:rowOff>228600</xdr:rowOff>
                  </from>
                  <to>
                    <xdr:col>5</xdr:col>
                    <xdr:colOff>198120</xdr:colOff>
                    <xdr:row>110</xdr:row>
                    <xdr:rowOff>7620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182880</xdr:colOff>
                    <xdr:row>109</xdr:row>
                    <xdr:rowOff>220980</xdr:rowOff>
                  </from>
                  <to>
                    <xdr:col>5</xdr:col>
                    <xdr:colOff>198120</xdr:colOff>
                    <xdr:row>111</xdr:row>
                    <xdr:rowOff>22860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182880</xdr:colOff>
                    <xdr:row>111</xdr:row>
                    <xdr:rowOff>350520</xdr:rowOff>
                  </from>
                  <to>
                    <xdr:col>6</xdr:col>
                    <xdr:colOff>7620</xdr:colOff>
                    <xdr:row>112</xdr:row>
                    <xdr:rowOff>220980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111</xdr:row>
                    <xdr:rowOff>7620</xdr:rowOff>
                  </from>
                  <to>
                    <xdr:col>6</xdr:col>
                    <xdr:colOff>7620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182880</xdr:colOff>
                    <xdr:row>113</xdr:row>
                    <xdr:rowOff>220980</xdr:rowOff>
                  </from>
                  <to>
                    <xdr:col>6</xdr:col>
                    <xdr:colOff>7620</xdr:colOff>
                    <xdr:row>115</xdr:row>
                    <xdr:rowOff>7620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182880</xdr:colOff>
                    <xdr:row>115</xdr:row>
                    <xdr:rowOff>7620</xdr:rowOff>
                  </from>
                  <to>
                    <xdr:col>6</xdr:col>
                    <xdr:colOff>7620</xdr:colOff>
                    <xdr:row>116</xdr:row>
                    <xdr:rowOff>30480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182880</xdr:colOff>
                    <xdr:row>116</xdr:row>
                    <xdr:rowOff>0</xdr:rowOff>
                  </from>
                  <to>
                    <xdr:col>6</xdr:col>
                    <xdr:colOff>7620</xdr:colOff>
                    <xdr:row>117</xdr:row>
                    <xdr:rowOff>7620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182880</xdr:colOff>
                    <xdr:row>117</xdr:row>
                    <xdr:rowOff>30480</xdr:rowOff>
                  </from>
                  <to>
                    <xdr:col>6</xdr:col>
                    <xdr:colOff>7620</xdr:colOff>
                    <xdr:row>117</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182880</xdr:colOff>
                    <xdr:row>118</xdr:row>
                    <xdr:rowOff>0</xdr:rowOff>
                  </from>
                  <to>
                    <xdr:col>6</xdr:col>
                    <xdr:colOff>7620</xdr:colOff>
                    <xdr:row>119</xdr:row>
                    <xdr:rowOff>30480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118</xdr:row>
                    <xdr:rowOff>228600</xdr:rowOff>
                  </from>
                  <to>
                    <xdr:col>6</xdr:col>
                    <xdr:colOff>7620</xdr:colOff>
                    <xdr:row>119</xdr:row>
                    <xdr:rowOff>213360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182880</xdr:colOff>
                    <xdr:row>120</xdr:row>
                    <xdr:rowOff>7620</xdr:rowOff>
                  </from>
                  <to>
                    <xdr:col>6</xdr:col>
                    <xdr:colOff>7620</xdr:colOff>
                    <xdr:row>121</xdr:row>
                    <xdr:rowOff>7620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121</xdr:row>
                    <xdr:rowOff>7620</xdr:rowOff>
                  </from>
                  <to>
                    <xdr:col>6</xdr:col>
                    <xdr:colOff>7620</xdr:colOff>
                    <xdr:row>121</xdr:row>
                    <xdr:rowOff>220980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121</xdr:row>
                    <xdr:rowOff>220980</xdr:rowOff>
                  </from>
                  <to>
                    <xdr:col>6</xdr:col>
                    <xdr:colOff>7620</xdr:colOff>
                    <xdr:row>122</xdr:row>
                    <xdr:rowOff>213360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123</xdr:row>
                    <xdr:rowOff>0</xdr:rowOff>
                  </from>
                  <to>
                    <xdr:col>5</xdr:col>
                    <xdr:colOff>198120</xdr:colOff>
                    <xdr:row>123</xdr:row>
                    <xdr:rowOff>297180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123</xdr:row>
                    <xdr:rowOff>259080</xdr:rowOff>
                  </from>
                  <to>
                    <xdr:col>5</xdr:col>
                    <xdr:colOff>198120</xdr:colOff>
                    <xdr:row>125</xdr:row>
                    <xdr:rowOff>22860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124</xdr:row>
                    <xdr:rowOff>228600</xdr:rowOff>
                  </from>
                  <to>
                    <xdr:col>5</xdr:col>
                    <xdr:colOff>198120</xdr:colOff>
                    <xdr:row>126</xdr:row>
                    <xdr:rowOff>7620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182880</xdr:colOff>
                    <xdr:row>126</xdr:row>
                    <xdr:rowOff>0</xdr:rowOff>
                  </from>
                  <to>
                    <xdr:col>5</xdr:col>
                    <xdr:colOff>198120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182880</xdr:colOff>
                    <xdr:row>127</xdr:row>
                    <xdr:rowOff>0</xdr:rowOff>
                  </from>
                  <to>
                    <xdr:col>5</xdr:col>
                    <xdr:colOff>198120</xdr:colOff>
                    <xdr:row>128</xdr:row>
                    <xdr:rowOff>45720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132</xdr:row>
                    <xdr:rowOff>0</xdr:rowOff>
                  </from>
                  <to>
                    <xdr:col>6</xdr:col>
                    <xdr:colOff>7620</xdr:colOff>
                    <xdr:row>132</xdr:row>
                    <xdr:rowOff>220980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182880</xdr:colOff>
                    <xdr:row>133</xdr:row>
                    <xdr:rowOff>0</xdr:rowOff>
                  </from>
                  <to>
                    <xdr:col>6</xdr:col>
                    <xdr:colOff>7620</xdr:colOff>
                    <xdr:row>133</xdr:row>
                    <xdr:rowOff>220980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182880</xdr:colOff>
                    <xdr:row>134</xdr:row>
                    <xdr:rowOff>0</xdr:rowOff>
                  </from>
                  <to>
                    <xdr:col>6</xdr:col>
                    <xdr:colOff>7620</xdr:colOff>
                    <xdr:row>134</xdr:row>
                    <xdr:rowOff>220980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182880</xdr:colOff>
                    <xdr:row>135</xdr:row>
                    <xdr:rowOff>0</xdr:rowOff>
                  </from>
                  <to>
                    <xdr:col>6</xdr:col>
                    <xdr:colOff>7620</xdr:colOff>
                    <xdr:row>135</xdr:row>
                    <xdr:rowOff>220980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129</xdr:row>
                    <xdr:rowOff>7620</xdr:rowOff>
                  </from>
                  <to>
                    <xdr:col>5</xdr:col>
                    <xdr:colOff>198120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182880</xdr:colOff>
                    <xdr:row>130</xdr:row>
                    <xdr:rowOff>0</xdr:rowOff>
                  </from>
                  <to>
                    <xdr:col>5</xdr:col>
                    <xdr:colOff>198120</xdr:colOff>
                    <xdr:row>131</xdr:row>
                    <xdr:rowOff>60960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128</xdr:row>
                    <xdr:rowOff>0</xdr:rowOff>
                  </from>
                  <to>
                    <xdr:col>5</xdr:col>
                    <xdr:colOff>198120</xdr:colOff>
                    <xdr:row>129</xdr:row>
                    <xdr:rowOff>22860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213360</xdr:colOff>
                    <xdr:row>94</xdr:row>
                    <xdr:rowOff>83820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182880</xdr:colOff>
                    <xdr:row>130</xdr:row>
                    <xdr:rowOff>259080</xdr:rowOff>
                  </from>
                  <to>
                    <xdr:col>5</xdr:col>
                    <xdr:colOff>198120</xdr:colOff>
                    <xdr:row>132</xdr:row>
                    <xdr:rowOff>68580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213360</xdr:rowOff>
                  </from>
                  <to>
                    <xdr:col>2</xdr:col>
                    <xdr:colOff>60960</xdr:colOff>
                    <xdr:row>97</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topLeftCell="O10" zoomScale="115" zoomScaleNormal="120" zoomScaleSheetLayoutView="115" workbookViewId="0">
      <selection activeCell="X17" sqref="X17"/>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44140625" customWidth="1"/>
    <col min="14" max="14" width="30.21875" customWidth="1"/>
    <col min="15" max="15" width="16.77734375" style="437" customWidth="1"/>
    <col min="16" max="17" width="13.77734375" style="437" customWidth="1"/>
    <col min="18" max="18" width="10.6640625" style="437" customWidth="1"/>
    <col min="19" max="19" width="6" style="437" customWidth="1"/>
    <col min="20" max="20" width="10.6640625" style="437" customWidth="1"/>
    <col min="21" max="21" width="19.77734375" style="450" customWidth="1"/>
    <col min="22" max="22" width="15.88671875" style="437" customWidth="1"/>
    <col min="23" max="23" width="14.77734375" style="437" customWidth="1"/>
    <col min="24" max="24" width="13.77734375" style="385" customWidth="1"/>
    <col min="25" max="25" width="10.6640625" style="437" customWidth="1"/>
    <col min="26" max="26" width="15.88671875" style="437" customWidth="1"/>
    <col min="27" max="27" width="19.77734375" style="450" customWidth="1"/>
    <col min="28" max="30" width="15.109375" style="477" hidden="1" customWidth="1"/>
    <col min="31" max="31" width="10.77734375" style="477" hidden="1" customWidth="1"/>
    <col min="32" max="32" width="12.77734375" style="479" hidden="1" customWidth="1"/>
    <col min="33" max="33" width="15.77734375" style="477" hidden="1" customWidth="1"/>
    <col min="34" max="34" width="31.109375" style="480" hidden="1" customWidth="1"/>
    <col min="35" max="35" width="10.77734375" customWidth="1"/>
    <col min="36" max="37" width="24.77734375" customWidth="1"/>
    <col min="38" max="16384" width="9" style="388"/>
  </cols>
  <sheetData>
    <row r="1" spans="1:38" ht="27" customHeight="1">
      <c r="A1" s="386" t="s">
        <v>221</v>
      </c>
      <c r="B1" s="387"/>
      <c r="C1" s="162"/>
      <c r="D1" s="162"/>
      <c r="E1" s="162"/>
      <c r="F1" s="162"/>
      <c r="G1" s="162"/>
      <c r="H1" s="162"/>
      <c r="I1" s="162"/>
      <c r="J1" s="162"/>
      <c r="K1" s="162"/>
      <c r="L1" s="162"/>
      <c r="M1" s="162"/>
      <c r="N1" s="162"/>
      <c r="O1" s="162"/>
      <c r="P1" s="162"/>
      <c r="Q1" s="162"/>
      <c r="R1" s="162"/>
      <c r="S1" s="161"/>
      <c r="T1" s="161"/>
      <c r="U1" s="212"/>
      <c r="V1" s="219"/>
      <c r="W1" s="875" t="s">
        <v>48</v>
      </c>
      <c r="X1" s="889"/>
      <c r="Y1" s="875" t="str">
        <f>IF(基本情報入力シート!G18="","",基本情報入力シート!G18)</f>
        <v>東京都</v>
      </c>
      <c r="Z1" s="876"/>
      <c r="AA1" s="212"/>
      <c r="AE1" s="478"/>
      <c r="AF1" s="478"/>
      <c r="AG1" s="478"/>
      <c r="AH1" s="478"/>
      <c r="AI1" s="388"/>
      <c r="AJ1" s="388"/>
      <c r="AK1" s="388"/>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79"/>
      <c r="AF2" s="477"/>
      <c r="AJ2" s="388"/>
      <c r="AK2" s="388"/>
    </row>
    <row r="3" spans="1:38" ht="23.25" customHeight="1" thickBot="1">
      <c r="A3" s="903" t="s">
        <v>11</v>
      </c>
      <c r="B3" s="903"/>
      <c r="C3" s="903"/>
      <c r="D3" s="903"/>
      <c r="E3" s="904"/>
      <c r="F3" s="905" t="str">
        <f>IF(基本情報入力シート!M23="","",基本情報入力シート!M23)</f>
        <v>○○ケアサービス</v>
      </c>
      <c r="G3" s="906"/>
      <c r="H3" s="906"/>
      <c r="I3" s="906"/>
      <c r="J3" s="906"/>
      <c r="K3" s="906"/>
      <c r="L3" s="906"/>
      <c r="M3" s="907"/>
      <c r="N3" s="161"/>
      <c r="O3" s="161"/>
      <c r="P3" s="161"/>
      <c r="Q3" s="161"/>
      <c r="R3" s="161"/>
      <c r="S3" s="161"/>
      <c r="T3" s="161"/>
      <c r="U3" s="212"/>
      <c r="V3" s="219"/>
      <c r="W3" s="161"/>
      <c r="X3" s="161"/>
      <c r="Y3" s="161"/>
      <c r="Z3" s="161"/>
      <c r="AA3" s="212"/>
      <c r="AE3" s="479"/>
      <c r="AF3" s="477"/>
      <c r="AJ3" s="388"/>
      <c r="AK3" s="388"/>
    </row>
    <row r="4" spans="1:38" ht="21" customHeight="1" thickBot="1">
      <c r="A4" s="389"/>
      <c r="B4" s="390"/>
      <c r="C4" s="390"/>
      <c r="D4" s="389"/>
      <c r="E4" s="389"/>
      <c r="F4" s="389"/>
      <c r="G4" s="389"/>
      <c r="H4" s="389"/>
      <c r="I4" s="389"/>
      <c r="J4" s="389"/>
      <c r="K4" s="389"/>
      <c r="L4" s="389"/>
      <c r="M4" s="162"/>
      <c r="N4" s="162"/>
      <c r="O4" s="162"/>
      <c r="P4" s="162"/>
      <c r="Q4" s="162"/>
      <c r="R4" s="162"/>
      <c r="S4" s="161"/>
      <c r="T4" s="246" t="s">
        <v>222</v>
      </c>
      <c r="U4" s="391"/>
      <c r="V4" s="161"/>
      <c r="W4" s="392"/>
      <c r="X4" s="392"/>
      <c r="Y4" s="392"/>
      <c r="Z4" s="392"/>
      <c r="AA4" s="393"/>
      <c r="AB4" s="481"/>
      <c r="AC4" s="481"/>
      <c r="AD4" s="481"/>
      <c r="AE4" s="481"/>
      <c r="AF4" s="477"/>
      <c r="AJ4" s="388"/>
      <c r="AK4" s="388"/>
    </row>
    <row r="5" spans="1:38" ht="25.5" customHeight="1">
      <c r="A5" s="161"/>
      <c r="B5" s="908" t="s">
        <v>223</v>
      </c>
      <c r="C5" s="908"/>
      <c r="D5" s="909"/>
      <c r="E5" s="909"/>
      <c r="F5" s="909"/>
      <c r="G5" s="909"/>
      <c r="H5" s="909"/>
      <c r="I5" s="909"/>
      <c r="J5" s="909"/>
      <c r="K5" s="909"/>
      <c r="L5" s="909"/>
      <c r="M5" s="909"/>
      <c r="N5" s="394">
        <f>IFERROR(SUM(P:P)+SUM(W:W),"")</f>
        <v>151679358</v>
      </c>
      <c r="O5" s="395" t="s">
        <v>58</v>
      </c>
      <c r="P5" s="396"/>
      <c r="Q5" s="397"/>
      <c r="R5" s="877" t="s">
        <v>224</v>
      </c>
      <c r="S5" s="877"/>
      <c r="T5" s="887" t="s">
        <v>225</v>
      </c>
      <c r="U5" s="727"/>
      <c r="V5" s="727"/>
      <c r="W5" s="727"/>
      <c r="X5" s="888"/>
      <c r="Y5" s="398">
        <f>SUM(S14:T113)</f>
        <v>2</v>
      </c>
      <c r="Z5" s="852" t="str">
        <f>IF(Y6=0, "", IF(Y5&gt;=Y6,"○","×"))</f>
        <v>○</v>
      </c>
      <c r="AA5" s="393"/>
      <c r="AB5" s="481"/>
      <c r="AC5" s="481"/>
      <c r="AD5" s="481"/>
      <c r="AE5" s="478"/>
      <c r="AF5" s="478"/>
      <c r="AG5" s="478"/>
      <c r="AH5" s="478"/>
      <c r="AI5" s="388"/>
      <c r="AJ5" s="388"/>
      <c r="AK5" s="388"/>
    </row>
    <row r="6" spans="1:38" ht="30.6" customHeight="1" thickBot="1">
      <c r="A6" s="161"/>
      <c r="B6" s="890"/>
      <c r="C6" s="891"/>
      <c r="D6" s="892" t="s">
        <v>2176</v>
      </c>
      <c r="E6" s="892"/>
      <c r="F6" s="892"/>
      <c r="G6" s="892"/>
      <c r="H6" s="892"/>
      <c r="I6" s="892"/>
      <c r="J6" s="892"/>
      <c r="K6" s="892"/>
      <c r="L6" s="892"/>
      <c r="M6" s="892"/>
      <c r="N6" s="394">
        <f>SUM(Q:Q, X:X)</f>
        <v>53580524</v>
      </c>
      <c r="O6" s="395" t="s">
        <v>58</v>
      </c>
      <c r="P6" s="396"/>
      <c r="Q6" s="396"/>
      <c r="R6" s="877"/>
      <c r="S6" s="877"/>
      <c r="T6" s="887" t="s">
        <v>226</v>
      </c>
      <c r="U6" s="727"/>
      <c r="V6" s="727"/>
      <c r="W6" s="727"/>
      <c r="X6" s="888"/>
      <c r="Y6" s="399">
        <f>SUM(AF:AF)</f>
        <v>2</v>
      </c>
      <c r="Z6" s="853"/>
      <c r="AA6" s="393"/>
      <c r="AB6" s="481"/>
      <c r="AC6" s="481"/>
      <c r="AD6" s="481"/>
      <c r="AE6" s="478"/>
      <c r="AF6" s="478"/>
      <c r="AG6" s="478"/>
      <c r="AH6" s="478"/>
      <c r="AI6" s="388"/>
      <c r="AJ6" s="388"/>
      <c r="AK6" s="388"/>
    </row>
    <row r="7" spans="1:38" ht="33" customHeight="1">
      <c r="A7" s="161"/>
      <c r="B7" s="893" t="s">
        <v>227</v>
      </c>
      <c r="C7" s="893"/>
      <c r="D7" s="893"/>
      <c r="E7" s="893"/>
      <c r="F7" s="893"/>
      <c r="G7" s="893"/>
      <c r="H7" s="893"/>
      <c r="I7" s="893"/>
      <c r="J7" s="893"/>
      <c r="K7" s="893"/>
      <c r="L7" s="893"/>
      <c r="M7" s="893"/>
      <c r="N7" s="893"/>
      <c r="O7" s="893"/>
      <c r="P7" s="893"/>
      <c r="Q7" s="400"/>
      <c r="R7" s="877" t="s">
        <v>228</v>
      </c>
      <c r="S7" s="877"/>
      <c r="T7" s="887" t="s">
        <v>225</v>
      </c>
      <c r="U7" s="727"/>
      <c r="V7" s="727"/>
      <c r="W7" s="727"/>
      <c r="X7" s="888"/>
      <c r="Y7" s="401">
        <f>SUM(Z14:Z113)</f>
        <v>2</v>
      </c>
      <c r="Z7" s="852" t="str">
        <f>IF(Y8=0, "", IF(Y7&gt;=Y8,"○","×"))</f>
        <v>○</v>
      </c>
      <c r="AA7" s="393"/>
      <c r="AB7" s="481"/>
      <c r="AC7" s="481"/>
      <c r="AD7" s="481"/>
      <c r="AE7" s="478"/>
      <c r="AF7" s="478"/>
      <c r="AG7" s="478"/>
      <c r="AH7" s="478"/>
      <c r="AI7" s="388"/>
      <c r="AJ7" s="388"/>
      <c r="AK7" s="388"/>
    </row>
    <row r="8" spans="1:38" ht="25.5" customHeight="1" thickBot="1">
      <c r="A8" s="161"/>
      <c r="B8" s="893"/>
      <c r="C8" s="893"/>
      <c r="D8" s="893"/>
      <c r="E8" s="893"/>
      <c r="F8" s="893"/>
      <c r="G8" s="893"/>
      <c r="H8" s="893"/>
      <c r="I8" s="893"/>
      <c r="J8" s="893"/>
      <c r="K8" s="893"/>
      <c r="L8" s="893"/>
      <c r="M8" s="893"/>
      <c r="N8" s="893"/>
      <c r="O8" s="893"/>
      <c r="P8" s="893"/>
      <c r="Q8" s="400"/>
      <c r="R8" s="877"/>
      <c r="S8" s="877"/>
      <c r="T8" s="887" t="s">
        <v>229</v>
      </c>
      <c r="U8" s="727"/>
      <c r="V8" s="727"/>
      <c r="W8" s="727"/>
      <c r="X8" s="888"/>
      <c r="Y8" s="399">
        <f>SUM(AG:AG)</f>
        <v>2</v>
      </c>
      <c r="Z8" s="853"/>
      <c r="AA8" s="212"/>
      <c r="AE8" s="480"/>
      <c r="AF8" s="478"/>
      <c r="AG8" s="478"/>
      <c r="AH8" s="478"/>
      <c r="AI8" s="388"/>
      <c r="AJ8" s="388"/>
      <c r="AK8" s="388"/>
    </row>
    <row r="9" spans="1:38" ht="15" customHeight="1" thickBot="1">
      <c r="A9" s="162"/>
      <c r="B9" s="402"/>
      <c r="C9" s="402"/>
      <c r="D9" s="402"/>
      <c r="E9" s="402"/>
      <c r="F9" s="402"/>
      <c r="G9" s="402"/>
      <c r="H9" s="402"/>
      <c r="I9" s="402"/>
      <c r="J9" s="402"/>
      <c r="K9" s="402"/>
      <c r="L9" s="402"/>
      <c r="M9" s="402"/>
      <c r="N9" s="402"/>
      <c r="O9" s="402"/>
      <c r="P9" s="402"/>
      <c r="Q9" s="402"/>
      <c r="R9" s="402"/>
      <c r="S9" s="403"/>
      <c r="T9" s="403"/>
      <c r="U9" s="391"/>
      <c r="V9" s="404"/>
      <c r="W9" s="403"/>
      <c r="X9" s="403"/>
      <c r="Y9" s="391"/>
      <c r="Z9" s="391"/>
      <c r="AA9" s="391"/>
      <c r="AB9" s="482"/>
      <c r="AC9" s="482"/>
      <c r="AD9" s="482"/>
      <c r="AE9" s="483"/>
      <c r="AF9" s="477"/>
      <c r="AJ9" s="388"/>
      <c r="AK9" s="388"/>
    </row>
    <row r="10" spans="1:38" ht="24" customHeight="1" thickBot="1">
      <c r="A10" s="854"/>
      <c r="B10" s="857" t="s">
        <v>230</v>
      </c>
      <c r="C10" s="858"/>
      <c r="D10" s="858"/>
      <c r="E10" s="858"/>
      <c r="F10" s="858"/>
      <c r="G10" s="858"/>
      <c r="H10" s="858"/>
      <c r="I10" s="859"/>
      <c r="J10" s="866" t="s">
        <v>231</v>
      </c>
      <c r="K10" s="869" t="s">
        <v>232</v>
      </c>
      <c r="L10" s="870"/>
      <c r="M10" s="919" t="s">
        <v>233</v>
      </c>
      <c r="N10" s="922" t="s">
        <v>41</v>
      </c>
      <c r="O10" s="878" t="s">
        <v>234</v>
      </c>
      <c r="P10" s="879"/>
      <c r="Q10" s="879"/>
      <c r="R10" s="879"/>
      <c r="S10" s="879"/>
      <c r="T10" s="879"/>
      <c r="U10" s="879"/>
      <c r="V10" s="879"/>
      <c r="W10" s="879"/>
      <c r="X10" s="879"/>
      <c r="Y10" s="879"/>
      <c r="Z10" s="879"/>
      <c r="AA10" s="879"/>
      <c r="AB10" s="927" t="s">
        <v>235</v>
      </c>
      <c r="AC10" s="927" t="s">
        <v>236</v>
      </c>
      <c r="AD10" s="927" t="s">
        <v>237</v>
      </c>
      <c r="AE10" s="932" t="s">
        <v>238</v>
      </c>
      <c r="AF10" s="926" t="s">
        <v>239</v>
      </c>
      <c r="AG10" s="927"/>
      <c r="AH10" s="941" t="s">
        <v>240</v>
      </c>
      <c r="AI10" s="405"/>
      <c r="AJ10" s="406"/>
      <c r="AK10" s="388"/>
    </row>
    <row r="11" spans="1:38" ht="21.6" customHeight="1">
      <c r="A11" s="855"/>
      <c r="B11" s="860"/>
      <c r="C11" s="861"/>
      <c r="D11" s="861"/>
      <c r="E11" s="861"/>
      <c r="F11" s="861"/>
      <c r="G11" s="861"/>
      <c r="H11" s="861"/>
      <c r="I11" s="862"/>
      <c r="J11" s="867"/>
      <c r="K11" s="871"/>
      <c r="L11" s="872"/>
      <c r="M11" s="920"/>
      <c r="N11" s="923"/>
      <c r="O11" s="880" t="s">
        <v>241</v>
      </c>
      <c r="P11" s="881"/>
      <c r="Q11" s="881"/>
      <c r="R11" s="881"/>
      <c r="S11" s="881"/>
      <c r="T11" s="881"/>
      <c r="U11" s="882"/>
      <c r="V11" s="885" t="s">
        <v>228</v>
      </c>
      <c r="W11" s="886"/>
      <c r="X11" s="886"/>
      <c r="Y11" s="886"/>
      <c r="Z11" s="886"/>
      <c r="AA11" s="886"/>
      <c r="AB11" s="929"/>
      <c r="AC11" s="929"/>
      <c r="AD11" s="929"/>
      <c r="AE11" s="933"/>
      <c r="AF11" s="928"/>
      <c r="AG11" s="929"/>
      <c r="AH11" s="941"/>
      <c r="AI11" s="405"/>
      <c r="AJ11" s="388"/>
      <c r="AK11" s="388"/>
    </row>
    <row r="12" spans="1:38" ht="36.75" customHeight="1">
      <c r="A12" s="855"/>
      <c r="B12" s="860"/>
      <c r="C12" s="861"/>
      <c r="D12" s="861"/>
      <c r="E12" s="861"/>
      <c r="F12" s="861"/>
      <c r="G12" s="861"/>
      <c r="H12" s="861"/>
      <c r="I12" s="862"/>
      <c r="J12" s="867"/>
      <c r="K12" s="873"/>
      <c r="L12" s="874"/>
      <c r="M12" s="920"/>
      <c r="N12" s="923"/>
      <c r="O12" s="894" t="s">
        <v>242</v>
      </c>
      <c r="P12" s="896" t="s">
        <v>243</v>
      </c>
      <c r="Q12" s="940" t="s">
        <v>244</v>
      </c>
      <c r="R12" s="940" t="s">
        <v>245</v>
      </c>
      <c r="S12" s="897" t="s">
        <v>246</v>
      </c>
      <c r="T12" s="898"/>
      <c r="U12" s="883" t="s">
        <v>247</v>
      </c>
      <c r="V12" s="894" t="s">
        <v>248</v>
      </c>
      <c r="W12" s="940" t="s">
        <v>243</v>
      </c>
      <c r="X12" s="940" t="s">
        <v>244</v>
      </c>
      <c r="Y12" s="940" t="s">
        <v>245</v>
      </c>
      <c r="Z12" s="407" t="s">
        <v>246</v>
      </c>
      <c r="AA12" s="883" t="s">
        <v>247</v>
      </c>
      <c r="AB12" s="929"/>
      <c r="AC12" s="929"/>
      <c r="AD12" s="929"/>
      <c r="AE12" s="933"/>
      <c r="AF12" s="930"/>
      <c r="AG12" s="931"/>
      <c r="AH12" s="941"/>
      <c r="AI12" s="405"/>
      <c r="AJ12" s="388"/>
      <c r="AK12" s="388"/>
    </row>
    <row r="13" spans="1:38" ht="72" customHeight="1" thickBot="1">
      <c r="A13" s="856"/>
      <c r="B13" s="863"/>
      <c r="C13" s="864"/>
      <c r="D13" s="864"/>
      <c r="E13" s="864"/>
      <c r="F13" s="864"/>
      <c r="G13" s="864"/>
      <c r="H13" s="864"/>
      <c r="I13" s="865"/>
      <c r="J13" s="868"/>
      <c r="K13" s="408" t="s">
        <v>43</v>
      </c>
      <c r="L13" s="408" t="s">
        <v>44</v>
      </c>
      <c r="M13" s="921"/>
      <c r="N13" s="924"/>
      <c r="O13" s="895"/>
      <c r="P13" s="860"/>
      <c r="Q13" s="867"/>
      <c r="R13" s="867"/>
      <c r="S13" s="942" t="s">
        <v>2175</v>
      </c>
      <c r="T13" s="943"/>
      <c r="U13" s="884"/>
      <c r="V13" s="939"/>
      <c r="W13" s="867"/>
      <c r="X13" s="867"/>
      <c r="Y13" s="867"/>
      <c r="Z13" s="409" t="s">
        <v>249</v>
      </c>
      <c r="AA13" s="884"/>
      <c r="AB13" s="931"/>
      <c r="AC13" s="931"/>
      <c r="AD13" s="931"/>
      <c r="AE13" s="934"/>
      <c r="AF13" s="484" t="s">
        <v>250</v>
      </c>
      <c r="AG13" s="485" t="s">
        <v>228</v>
      </c>
      <c r="AH13" s="941"/>
      <c r="AI13" s="405"/>
      <c r="AJ13" s="388"/>
      <c r="AK13" s="388"/>
    </row>
    <row r="14" spans="1:38" s="416" customFormat="1" ht="40.200000000000003" customHeight="1">
      <c r="A14" s="410" t="s">
        <v>251</v>
      </c>
      <c r="B14" s="936" t="str">
        <f>IF(基本情報入力シート!C45="","",基本情報入力シート!C45)</f>
        <v>1111111111</v>
      </c>
      <c r="C14" s="937"/>
      <c r="D14" s="937"/>
      <c r="E14" s="937"/>
      <c r="F14" s="937"/>
      <c r="G14" s="937"/>
      <c r="H14" s="937"/>
      <c r="I14" s="938"/>
      <c r="J14" s="411" t="str">
        <f>IF(基本情報入力シート!M45="","",基本情報入力シート!M45)</f>
        <v>東京都</v>
      </c>
      <c r="K14" s="412" t="str">
        <f>IF(基本情報入力シート!R45="","",基本情報入力シート!R45)</f>
        <v>東京都</v>
      </c>
      <c r="L14" s="412" t="str">
        <f>IF(基本情報入力シート!W45="","",基本情報入力シート!W45)</f>
        <v>千代田区</v>
      </c>
      <c r="M14" s="411" t="str">
        <f>IF(基本情報入力シート!X45="","",基本情報入力シート!X45)</f>
        <v>○○ホームヘルプ</v>
      </c>
      <c r="N14" s="413" t="str">
        <f>IF(基本情報入力シート!Y45="","",基本情報入力シート!Y45)</f>
        <v>訪問介護</v>
      </c>
      <c r="O14" s="442" t="s">
        <v>252</v>
      </c>
      <c r="P14" s="443">
        <v>9775500</v>
      </c>
      <c r="Q14" s="126">
        <f>IFERROR(ROUNDDOWN(P14*VLOOKUP(N14,【参考】数式用!$V$2:$AA$58,MATCH(O14,【参考】数式用!$X$4:$AA$4)+2,FALSE)*0.5, 0), "")</f>
        <v>2892750</v>
      </c>
      <c r="R14" s="444" t="s">
        <v>2259</v>
      </c>
      <c r="S14" s="935">
        <v>1</v>
      </c>
      <c r="T14" s="935"/>
      <c r="U14" s="445" t="s">
        <v>253</v>
      </c>
      <c r="V14" s="451" t="s">
        <v>2260</v>
      </c>
      <c r="W14" s="452">
        <v>57256500</v>
      </c>
      <c r="X14" s="414">
        <f>IFERROR(IF(V14="ー", "", ROUNDDOWN(W14*VLOOKUP(N14,【参考】数式用!$V$2:$AG$51,MATCH(V14,【参考】数式用!$AB$4:$AG$4)+6,FALSE)*0.5, 0)), "")</f>
        <v>18025194</v>
      </c>
      <c r="Y14" s="453" t="s">
        <v>2259</v>
      </c>
      <c r="Z14" s="452">
        <v>1</v>
      </c>
      <c r="AA14" s="445" t="s">
        <v>275</v>
      </c>
      <c r="AB14" s="486" t="str">
        <f>VLOOKUP(N14,【参考】数式用!$A$3:$N$58,14,FALSE)</f>
        <v>加算対象</v>
      </c>
      <c r="AC14" s="486" t="str">
        <f>IFERROR(VLOOKUP(N14,【参考】数式用!$A$3:$N$58,14,FALSE),"")&amp;"_4_5"</f>
        <v>加算対象_4_5</v>
      </c>
      <c r="AD14" s="486" t="str">
        <f>IFERROR(VLOOKUP(N14,【参考】数式用!$A$3:$N$58,14,FALSE),"")&amp;"_6"</f>
        <v>加算対象_6</v>
      </c>
      <c r="AE14" s="487" t="str">
        <f>IFERROR(VLOOKUP(N14,【参考】数式用!$AI$5:$AJ$51, 2, FALSE), "")</f>
        <v>対象</v>
      </c>
      <c r="AF14" s="488">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489">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490" t="str">
        <f>IFERROR(VLOOKUP(N14,【参考】数式用!$AM$3:$AN$56, 2, FALSE), "")</f>
        <v>訪問介護R8</v>
      </c>
      <c r="AI14" s="415"/>
      <c r="AK14" s="925"/>
      <c r="AL14" s="925"/>
    </row>
    <row r="15" spans="1:38" ht="40.200000000000003" customHeight="1">
      <c r="A15" s="417">
        <v>2</v>
      </c>
      <c r="B15" s="900" t="str">
        <f>IF(基本情報入力シート!C46="","",基本情報入力シート!C46)</f>
        <v>1111111112</v>
      </c>
      <c r="C15" s="901"/>
      <c r="D15" s="901"/>
      <c r="E15" s="901"/>
      <c r="F15" s="901"/>
      <c r="G15" s="901"/>
      <c r="H15" s="901"/>
      <c r="I15" s="902"/>
      <c r="J15" s="418" t="str">
        <f>IF(基本情報入力シート!M46="","",基本情報入力シート!M46)</f>
        <v>東京都</v>
      </c>
      <c r="K15" s="419" t="str">
        <f>IF(基本情報入力シート!R46="","",基本情報入力シート!R46)</f>
        <v>東京都</v>
      </c>
      <c r="L15" s="419" t="str">
        <f>IF(基本情報入力シート!W46="","",基本情報入力シート!W46)</f>
        <v>中央区</v>
      </c>
      <c r="M15" s="418" t="str">
        <f>IF(基本情報入力シート!X46="","",基本情報入力シート!X46)</f>
        <v>○○デイサービス</v>
      </c>
      <c r="N15" s="420" t="str">
        <f>IF(基本情報入力シート!Y46="","",基本情報入力シート!Y46)</f>
        <v>地域密着型通所介護</v>
      </c>
      <c r="O15" s="442" t="s">
        <v>277</v>
      </c>
      <c r="P15" s="446">
        <v>4445892</v>
      </c>
      <c r="Q15" s="38">
        <f>IFERROR(ROUNDDOWN(P15*VLOOKUP(N15,【参考】数式用!$V$2:$AA$58,MATCH(O15,【参考】数式用!$X$4:$AA$4)+2,FALSE)*0.5, 0), "")</f>
        <v>1580761</v>
      </c>
      <c r="R15" s="447" t="s">
        <v>2259</v>
      </c>
      <c r="S15" s="899">
        <v>1</v>
      </c>
      <c r="T15" s="899"/>
      <c r="U15" s="445" t="s">
        <v>289</v>
      </c>
      <c r="V15" s="454" t="s">
        <v>2261</v>
      </c>
      <c r="W15" s="455">
        <v>30874250</v>
      </c>
      <c r="X15" s="421">
        <f>IFERROR(IF(V15="ー", "", ROUNDDOWN(W15*VLOOKUP(N15,【参考】数式用!$V$2:$AG$51,MATCH(V15,【参考】数式用!$AB$4:$AG$4)+6,FALSE)*0.5, 0)), "")</f>
        <v>10818142</v>
      </c>
      <c r="Y15" s="456" t="s">
        <v>2259</v>
      </c>
      <c r="Z15" s="455">
        <v>1</v>
      </c>
      <c r="AA15" s="445" t="s">
        <v>289</v>
      </c>
      <c r="AB15" s="486" t="str">
        <f>VLOOKUP(N15,【参考】数式用!$A$3:$N$58,14,FALSE)</f>
        <v>加算対象</v>
      </c>
      <c r="AC15" s="486" t="str">
        <f>IFERROR(VLOOKUP(N15,【参考】数式用!$A$3:$N$58,14,FALSE),"")&amp;"_4_5"</f>
        <v>加算対象_4_5</v>
      </c>
      <c r="AD15" s="486" t="str">
        <f>IFERROR(VLOOKUP(N15,【参考】数式用!$A$3:$N$58,14,FALSE),"")&amp;"_6"</f>
        <v>加算対象_6</v>
      </c>
      <c r="AE15" s="487" t="str">
        <f>IFERROR(VLOOKUP(N15,【参考】数式用!$AI$5:$AJ$51, 2, FALSE), "")</f>
        <v>対象</v>
      </c>
      <c r="AF15" s="488">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489">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490" t="str">
        <f>IFERROR(VLOOKUP(N15,【参考】数式用!$AM$3:$AN$56, 2, FALSE), "")</f>
        <v>地域密着型通所介護R8</v>
      </c>
      <c r="AI15" s="415"/>
      <c r="AJ15" s="388"/>
      <c r="AK15" s="925"/>
      <c r="AL15" s="925"/>
    </row>
    <row r="16" spans="1:38" ht="40.200000000000003" customHeight="1">
      <c r="A16" s="417">
        <v>3</v>
      </c>
      <c r="B16" s="900" t="str">
        <f>IF(基本情報入力シート!C47="","",基本情報入力シート!C47)</f>
        <v>1111111113</v>
      </c>
      <c r="C16" s="901"/>
      <c r="D16" s="901"/>
      <c r="E16" s="901"/>
      <c r="F16" s="901"/>
      <c r="G16" s="901"/>
      <c r="H16" s="901"/>
      <c r="I16" s="902"/>
      <c r="J16" s="418" t="str">
        <f>IF(基本情報入力シート!M47="","",基本情報入力シート!M47)</f>
        <v>東京都</v>
      </c>
      <c r="K16" s="419" t="str">
        <f>IF(基本情報入力シート!R47="","",基本情報入力シート!R47)</f>
        <v>東京都</v>
      </c>
      <c r="L16" s="419" t="str">
        <f>IF(基本情報入力シート!W47="","",基本情報入力シート!W47)</f>
        <v>台東区</v>
      </c>
      <c r="M16" s="418" t="str">
        <f>IF(基本情報入力シート!X47="","",基本情報入力シート!X47)</f>
        <v>小規模多機能ホーム○○</v>
      </c>
      <c r="N16" s="420" t="str">
        <f>IF(基本情報入力シート!Y47="","",基本情報入力シート!Y47)</f>
        <v>介護予防小規模多機能型居宅介護（短期利用型）</v>
      </c>
      <c r="O16" s="442" t="s">
        <v>278</v>
      </c>
      <c r="P16" s="446">
        <v>5339766</v>
      </c>
      <c r="Q16" s="38">
        <f>IFERROR(ROUNDDOWN(P16*VLOOKUP(N16,【参考】数式用!$V$2:$AA$58,MATCH(O16,【参考】数式用!$X$4:$AA$4)+2,FALSE)*0.5, 0), "")</f>
        <v>2111997</v>
      </c>
      <c r="R16" s="447" t="s">
        <v>2259</v>
      </c>
      <c r="S16" s="899"/>
      <c r="T16" s="899"/>
      <c r="U16" s="445" t="s">
        <v>253</v>
      </c>
      <c r="V16" s="454" t="s">
        <v>278</v>
      </c>
      <c r="W16" s="455">
        <v>31082220</v>
      </c>
      <c r="X16" s="421">
        <f>IFERROR(IF(V16="ー", "", ROUNDDOWN(W16*VLOOKUP(N16,【参考】数式用!$V$2:$AG$51,MATCH(V16,【参考】数式用!$AB$4:$AG$4)+6,FALSE)*0.5, 0)), "")</f>
        <v>12751680</v>
      </c>
      <c r="Y16" s="456" t="s">
        <v>2259</v>
      </c>
      <c r="Z16" s="455"/>
      <c r="AA16" s="445" t="s">
        <v>321</v>
      </c>
      <c r="AB16" s="486" t="str">
        <f>VLOOKUP(N16,【参考】数式用!$A$3:$N$58,14,FALSE)</f>
        <v>加算対象</v>
      </c>
      <c r="AC16" s="486" t="str">
        <f>IFERROR(VLOOKUP(N16,【参考】数式用!$A$3:$N$58,14,FALSE),"")&amp;"_4_5"</f>
        <v>加算対象_4_5</v>
      </c>
      <c r="AD16" s="486" t="str">
        <f>IFERROR(VLOOKUP(N16,【参考】数式用!$A$3:$N$58,14,FALSE),"")&amp;"_6"</f>
        <v>加算対象_6</v>
      </c>
      <c r="AE16" s="487" t="str">
        <f>IFERROR(VLOOKUP(N16,【参考】数式用!$AI$5:$AJ$51, 2, FALSE), "")</f>
        <v>対象外</v>
      </c>
      <c r="AF16" s="488" t="str">
        <f t="shared" si="0"/>
        <v/>
      </c>
      <c r="AG16" s="489" t="str">
        <f t="shared" si="1"/>
        <v/>
      </c>
      <c r="AH16" s="490" t="str">
        <f>IFERROR(VLOOKUP(N16,【参考】数式用!$AM$3:$AN$56, 2, FALSE), "")</f>
        <v>介護予防小規模多機能型居宅介護_短期利用型_R8</v>
      </c>
      <c r="AI16" s="415"/>
      <c r="AJ16" s="388"/>
      <c r="AK16" s="925"/>
      <c r="AL16" s="925"/>
    </row>
    <row r="17" spans="1:43" ht="40.200000000000003" customHeight="1">
      <c r="A17" s="417">
        <v>4</v>
      </c>
      <c r="B17" s="900" t="str">
        <f>IF(基本情報入力シート!C48="","",基本情報入力シート!C48)</f>
        <v>1111111114</v>
      </c>
      <c r="C17" s="901"/>
      <c r="D17" s="901"/>
      <c r="E17" s="901"/>
      <c r="F17" s="901"/>
      <c r="G17" s="901"/>
      <c r="H17" s="901"/>
      <c r="I17" s="902"/>
      <c r="J17" s="418" t="str">
        <f>IF(基本情報入力シート!M48="","",基本情報入力シート!M48)</f>
        <v>東京都</v>
      </c>
      <c r="K17" s="419" t="str">
        <f>IF(基本情報入力シート!R48="","",基本情報入力シート!R48)</f>
        <v>東京都</v>
      </c>
      <c r="L17" s="419" t="str">
        <f>IF(基本情報入力シート!W48="","",基本情報入力シート!W48)</f>
        <v>中央区</v>
      </c>
      <c r="M17" s="418" t="str">
        <f>IF(基本情報入力シート!X48="","",基本情報入力シート!X48)</f>
        <v>○○ホームヘルプ</v>
      </c>
      <c r="N17" s="420" t="str">
        <f>IF(基本情報入力シート!Y48="","",基本情報入力シート!Y48)</f>
        <v>訪問型サービス（独自）</v>
      </c>
      <c r="O17" s="442" t="s">
        <v>279</v>
      </c>
      <c r="P17" s="446">
        <v>800000</v>
      </c>
      <c r="Q17" s="38">
        <f>IFERROR(ROUNDDOWN(P17*VLOOKUP(N17,【参考】数式用!$V$2:$AA$58,MATCH(O17,【参考】数式用!$X$4:$AA$4)+2,FALSE)*0.5, 0), "")</f>
        <v>400000</v>
      </c>
      <c r="R17" s="447" t="s">
        <v>2259</v>
      </c>
      <c r="S17" s="899"/>
      <c r="T17" s="899"/>
      <c r="U17" s="445" t="s">
        <v>253</v>
      </c>
      <c r="V17" s="454" t="s">
        <v>2165</v>
      </c>
      <c r="W17" s="455">
        <v>10000000</v>
      </c>
      <c r="X17" s="421">
        <f>IFERROR(IF(V17="ー", "", ROUNDDOWN(W17*VLOOKUP(N17,【参考】数式用!$V$2:$AG$51,MATCH(V17,【参考】数式用!$AB$4:$AG$4)+6,FALSE)*0.5, 0)), "")</f>
        <v>5000000</v>
      </c>
      <c r="Y17" s="456" t="s">
        <v>2259</v>
      </c>
      <c r="Z17" s="455"/>
      <c r="AA17" s="445" t="s">
        <v>253</v>
      </c>
      <c r="AB17" s="486" t="str">
        <f>VLOOKUP(N17,【参考】数式用!$A$3:$N$58,14,FALSE)</f>
        <v>加算対象</v>
      </c>
      <c r="AC17" s="486" t="str">
        <f>IFERROR(VLOOKUP(N17,【参考】数式用!$A$3:$N$58,14,FALSE),"")&amp;"_4_5"</f>
        <v>加算対象_4_5</v>
      </c>
      <c r="AD17" s="486" t="str">
        <f>IFERROR(VLOOKUP(N17,【参考】数式用!$A$3:$N$58,14,FALSE),"")&amp;"_6"</f>
        <v>加算対象_6</v>
      </c>
      <c r="AE17" s="487" t="str">
        <f>IFERROR(VLOOKUP(N17,【参考】数式用!$AI$5:$AJ$51, 2, FALSE), "")</f>
        <v>対象外</v>
      </c>
      <c r="AF17" s="488" t="str">
        <f t="shared" si="0"/>
        <v/>
      </c>
      <c r="AG17" s="489" t="str">
        <f t="shared" si="1"/>
        <v/>
      </c>
      <c r="AH17" s="490" t="str">
        <f>IFERROR(VLOOKUP(N17,【参考】数式用!$AM$3:$AN$56, 2, FALSE), "")</f>
        <v>訪問型サービス_独自_R8</v>
      </c>
      <c r="AI17" s="415"/>
      <c r="AJ17" s="388"/>
      <c r="AK17" s="925"/>
      <c r="AL17" s="925"/>
    </row>
    <row r="18" spans="1:43" ht="40.200000000000003" customHeight="1">
      <c r="A18" s="417">
        <v>5</v>
      </c>
      <c r="B18" s="900" t="str">
        <f>IF(基本情報入力シート!C49="","",基本情報入力シート!C49)</f>
        <v>1111111115</v>
      </c>
      <c r="C18" s="901"/>
      <c r="D18" s="901"/>
      <c r="E18" s="901"/>
      <c r="F18" s="901"/>
      <c r="G18" s="901"/>
      <c r="H18" s="901"/>
      <c r="I18" s="902"/>
      <c r="J18" s="418" t="str">
        <f>IF(基本情報入力シート!M49="","",基本情報入力シート!M49)</f>
        <v>東京都</v>
      </c>
      <c r="K18" s="419" t="str">
        <f>IF(基本情報入力シート!R49="","",基本情報入力シート!R49)</f>
        <v>東京都</v>
      </c>
      <c r="L18" s="419" t="str">
        <f>IF(基本情報入力シート!W49="","",基本情報入力シート!W49)</f>
        <v>目黒区</v>
      </c>
      <c r="M18" s="418" t="str">
        <f>IF(基本情報入力シート!X49="","",基本情報入力シート!X49)</f>
        <v>訪問看護ステーション○○</v>
      </c>
      <c r="N18" s="420" t="str">
        <f>IF(基本情報入力シート!Y49="","",基本情報入力シート!Y49)</f>
        <v>訪問看護</v>
      </c>
      <c r="O18" s="442"/>
      <c r="P18" s="446"/>
      <c r="Q18" s="38" t="str">
        <f>IFERROR(ROUNDDOWN(P18*VLOOKUP(N18,【参考】数式用!$V$2:$AA$58,MATCH(O18,【参考】数式用!$X$4:$AA$4)+2,FALSE)*0.5, 0), "")</f>
        <v/>
      </c>
      <c r="R18" s="447"/>
      <c r="S18" s="899"/>
      <c r="T18" s="899"/>
      <c r="U18" s="445"/>
      <c r="V18" s="454" t="s">
        <v>254</v>
      </c>
      <c r="W18" s="455">
        <v>1924770</v>
      </c>
      <c r="X18" s="421" t="str">
        <f>IFERROR(IF(V18="ー", "", ROUNDDOWN(W18*VLOOKUP(N18,【参考】数式用!$V$2:$AG$51,MATCH(V18,【参考】数式用!$AB$4:$AG$4)+6,FALSE)*0.5, 0)), "")</f>
        <v/>
      </c>
      <c r="Y18" s="456"/>
      <c r="Z18" s="455"/>
      <c r="AA18" s="445" t="s">
        <v>253</v>
      </c>
      <c r="AB18" s="486" t="str">
        <f>VLOOKUP(N18,【参考】数式用!$A$3:$N$58,14,FALSE)</f>
        <v>加算対象外</v>
      </c>
      <c r="AC18" s="486" t="str">
        <f>IFERROR(VLOOKUP(N18,【参考】数式用!$A$3:$N$58,14,FALSE),"")&amp;"_4_5"</f>
        <v>加算対象外_4_5</v>
      </c>
      <c r="AD18" s="486" t="str">
        <f>IFERROR(VLOOKUP(N18,【参考】数式用!$A$3:$N$58,14,FALSE),"")&amp;"_6"</f>
        <v>加算対象外_6</v>
      </c>
      <c r="AE18" s="487" t="str">
        <f>IFERROR(VLOOKUP(N18,【参考】数式用!$AI$5:$AJ$51, 2, FALSE), "")</f>
        <v/>
      </c>
      <c r="AF18" s="488" t="str">
        <f t="shared" si="0"/>
        <v/>
      </c>
      <c r="AG18" s="489" t="str">
        <f t="shared" si="1"/>
        <v/>
      </c>
      <c r="AH18" s="490" t="str">
        <f>IFERROR(VLOOKUP(N18,【参考】数式用!$AM$3:$AN$56, 2, FALSE), "")</f>
        <v>訪問看護R8</v>
      </c>
      <c r="AI18" s="415"/>
      <c r="AJ18" s="388"/>
      <c r="AK18" s="925"/>
      <c r="AL18" s="925"/>
    </row>
    <row r="19" spans="1:43" ht="40.200000000000003" customHeight="1">
      <c r="A19" s="417">
        <v>6</v>
      </c>
      <c r="B19" s="900" t="str">
        <f>IF(基本情報入力シート!C50="","",基本情報入力シート!C50)</f>
        <v>1111111116</v>
      </c>
      <c r="C19" s="901"/>
      <c r="D19" s="901"/>
      <c r="E19" s="901"/>
      <c r="F19" s="901"/>
      <c r="G19" s="901"/>
      <c r="H19" s="901"/>
      <c r="I19" s="902"/>
      <c r="J19" s="418" t="str">
        <f>IF(基本情報入力シート!M50="","",基本情報入力シート!M50)</f>
        <v>東京都</v>
      </c>
      <c r="K19" s="419" t="str">
        <f>IF(基本情報入力シート!R50="","",基本情報入力シート!R50)</f>
        <v>東京都</v>
      </c>
      <c r="L19" s="419" t="str">
        <f>IF(基本情報入力シート!W50="","",基本情報入力シート!W50)</f>
        <v>中央区</v>
      </c>
      <c r="M19" s="418" t="str">
        <f>IF(基本情報入力シート!X50="","",基本情報入力シート!X50)</f>
        <v>〇〇ケアプランセンター</v>
      </c>
      <c r="N19" s="420" t="str">
        <f>IF(基本情報入力シート!Y50="","",基本情報入力シート!Y50)</f>
        <v>介護予防支援</v>
      </c>
      <c r="O19" s="442"/>
      <c r="P19" s="448"/>
      <c r="Q19" s="127" t="str">
        <f>IFERROR(ROUNDDOWN(P19*VLOOKUP(N19,【参考】数式用!$V$2:$AA$58,MATCH(O19,【参考】数式用!$X$4:$AA$4)+2,FALSE)*0.5, 0), "")</f>
        <v/>
      </c>
      <c r="R19" s="447"/>
      <c r="S19" s="899"/>
      <c r="T19" s="899"/>
      <c r="U19" s="445"/>
      <c r="V19" s="454" t="s">
        <v>254</v>
      </c>
      <c r="W19" s="455">
        <v>180460</v>
      </c>
      <c r="X19" s="421" t="str">
        <f>IFERROR(IF(V19="ー", "", ROUNDDOWN(W19*VLOOKUP(N19,【参考】数式用!$V$2:$AG$51,MATCH(V19,【参考】数式用!$AB$4:$AG$4)+6,FALSE)*0.5, 0)), "")</f>
        <v/>
      </c>
      <c r="Y19" s="456"/>
      <c r="Z19" s="455"/>
      <c r="AA19" s="445" t="s">
        <v>289</v>
      </c>
      <c r="AB19" s="486" t="str">
        <f>VLOOKUP(N19,【参考】数式用!$A$3:$N$58,14,FALSE)</f>
        <v>加算対象外</v>
      </c>
      <c r="AC19" s="486" t="str">
        <f>IFERROR(VLOOKUP(N19,【参考】数式用!$A$3:$N$58,14,FALSE),"")&amp;"_4_5"</f>
        <v>加算対象外_4_5</v>
      </c>
      <c r="AD19" s="486" t="str">
        <f>IFERROR(VLOOKUP(N19,【参考】数式用!$A$3:$N$58,14,FALSE),"")&amp;"_6"</f>
        <v>加算対象外_6</v>
      </c>
      <c r="AE19" s="487" t="str">
        <f>IFERROR(VLOOKUP(N19,【参考】数式用!$AI$5:$AJ$51, 2, FALSE), "")</f>
        <v/>
      </c>
      <c r="AF19" s="488" t="str">
        <f t="shared" si="0"/>
        <v/>
      </c>
      <c r="AG19" s="489" t="str">
        <f t="shared" si="1"/>
        <v/>
      </c>
      <c r="AH19" s="490" t="str">
        <f>IFERROR(VLOOKUP(N19,【参考】数式用!$AM$3:$AN$56, 2, FALSE), "")</f>
        <v>介護予防支援R8</v>
      </c>
      <c r="AI19" s="415"/>
      <c r="AJ19" s="388"/>
      <c r="AK19" s="925"/>
      <c r="AL19" s="925"/>
    </row>
    <row r="20" spans="1:43" ht="40.200000000000003" customHeight="1">
      <c r="A20" s="417">
        <v>7</v>
      </c>
      <c r="B20" s="900" t="str">
        <f>IF(基本情報入力シート!C51="","",基本情報入力シート!C51)</f>
        <v/>
      </c>
      <c r="C20" s="901"/>
      <c r="D20" s="901"/>
      <c r="E20" s="901"/>
      <c r="F20" s="901"/>
      <c r="G20" s="901"/>
      <c r="H20" s="901"/>
      <c r="I20" s="902"/>
      <c r="J20" s="418" t="str">
        <f>IF(基本情報入力シート!M51="","",基本情報入力シート!M51)</f>
        <v/>
      </c>
      <c r="K20" s="419" t="str">
        <f>IF(基本情報入力シート!R51="","",基本情報入力シート!R51)</f>
        <v/>
      </c>
      <c r="L20" s="419" t="str">
        <f>IF(基本情報入力シート!W51="","",基本情報入力シート!W51)</f>
        <v/>
      </c>
      <c r="M20" s="418" t="str">
        <f>IF(基本情報入力シート!X51="","",基本情報入力シート!X51)</f>
        <v/>
      </c>
      <c r="N20" s="420" t="str">
        <f>IF(基本情報入力シート!Y51="","",基本情報入力シート!Y51)</f>
        <v/>
      </c>
      <c r="O20" s="442"/>
      <c r="P20" s="446"/>
      <c r="Q20" s="38" t="str">
        <f>IFERROR(ROUNDDOWN(P20*VLOOKUP(N20,【参考】数式用!$V$2:$AA$58,MATCH(O20,【参考】数式用!$X$4:$AA$4)+2,FALSE)*0.5, 0), "")</f>
        <v/>
      </c>
      <c r="R20" s="447"/>
      <c r="S20" s="899"/>
      <c r="T20" s="899"/>
      <c r="U20" s="445"/>
      <c r="V20" s="454"/>
      <c r="W20" s="455"/>
      <c r="X20" s="421" t="str">
        <f>IFERROR(IF(V20="ー", "", ROUNDDOWN(W20*VLOOKUP(N20,【参考】数式用!$V$2:$AG$51,MATCH(V20,【参考】数式用!$AB$4:$AG$4)+6,FALSE)*0.5, 0)), "")</f>
        <v/>
      </c>
      <c r="Y20" s="456"/>
      <c r="Z20" s="457"/>
      <c r="AA20" s="445"/>
      <c r="AB20" s="486" t="e">
        <f>VLOOKUP(N20,【参考】数式用!$A$3:$N$58,14,FALSE)</f>
        <v>#N/A</v>
      </c>
      <c r="AC20" s="486" t="str">
        <f>IFERROR(VLOOKUP(N20,【参考】数式用!$A$3:$N$58,14,FALSE),"")&amp;"_4_5"</f>
        <v>_4_5</v>
      </c>
      <c r="AD20" s="486" t="str">
        <f>IFERROR(VLOOKUP(N20,【参考】数式用!$A$3:$N$58,14,FALSE),"")&amp;"_6"</f>
        <v>_6</v>
      </c>
      <c r="AE20" s="487" t="str">
        <f>IFERROR(VLOOKUP(N20,【参考】数式用!$AI$5:$AJ$51, 2, FALSE), "")</f>
        <v/>
      </c>
      <c r="AF20" s="488" t="str">
        <f t="shared" si="0"/>
        <v/>
      </c>
      <c r="AG20" s="489" t="str">
        <f t="shared" si="1"/>
        <v/>
      </c>
      <c r="AH20" s="490" t="str">
        <f>IFERROR(VLOOKUP(N20,【参考】数式用!$AM$3:$AN$56, 2, FALSE), "")</f>
        <v/>
      </c>
      <c r="AI20" s="415"/>
      <c r="AJ20" s="388"/>
      <c r="AK20" s="925"/>
      <c r="AL20" s="925"/>
    </row>
    <row r="21" spans="1:43" ht="40.200000000000003" customHeight="1">
      <c r="A21" s="417">
        <v>8</v>
      </c>
      <c r="B21" s="900" t="str">
        <f>IF(基本情報入力シート!C52="","",基本情報入力シート!C52)</f>
        <v/>
      </c>
      <c r="C21" s="901"/>
      <c r="D21" s="901"/>
      <c r="E21" s="901"/>
      <c r="F21" s="901"/>
      <c r="G21" s="901"/>
      <c r="H21" s="901"/>
      <c r="I21" s="902"/>
      <c r="J21" s="418" t="str">
        <f>IF(基本情報入力シート!M52="","",基本情報入力シート!M52)</f>
        <v/>
      </c>
      <c r="K21" s="419" t="str">
        <f>IF(基本情報入力シート!R52="","",基本情報入力シート!R52)</f>
        <v/>
      </c>
      <c r="L21" s="419" t="str">
        <f>IF(基本情報入力シート!W52="","",基本情報入力シート!W52)</f>
        <v/>
      </c>
      <c r="M21" s="418" t="str">
        <f>IF(基本情報入力シート!X52="","",基本情報入力シート!X52)</f>
        <v/>
      </c>
      <c r="N21" s="420" t="str">
        <f>IF(基本情報入力シート!Y52="","",基本情報入力シート!Y52)</f>
        <v/>
      </c>
      <c r="O21" s="442"/>
      <c r="P21" s="446"/>
      <c r="Q21" s="38" t="str">
        <f>IFERROR(ROUNDDOWN(P21*VLOOKUP(N21,【参考】数式用!$V$2:$AA$58,MATCH(O21,【参考】数式用!$X$4:$AA$4)+2,FALSE)*0.5, 0), "")</f>
        <v/>
      </c>
      <c r="R21" s="447"/>
      <c r="S21" s="899"/>
      <c r="T21" s="899"/>
      <c r="U21" s="445"/>
      <c r="V21" s="454"/>
      <c r="W21" s="455"/>
      <c r="X21" s="421" t="str">
        <f>IFERROR(IF(V21="ー", "", ROUNDDOWN(W21*VLOOKUP(N21,【参考】数式用!$V$2:$AG$51,MATCH(V21,【参考】数式用!$AB$4:$AG$4)+6,FALSE)*0.5, 0)), "")</f>
        <v/>
      </c>
      <c r="Y21" s="456"/>
      <c r="Z21" s="455"/>
      <c r="AA21" s="445"/>
      <c r="AB21" s="486" t="e">
        <f>VLOOKUP(N21,【参考】数式用!$A$3:$N$58,14,FALSE)</f>
        <v>#N/A</v>
      </c>
      <c r="AC21" s="486" t="str">
        <f>IFERROR(VLOOKUP(N21,【参考】数式用!$A$3:$N$58,14,FALSE),"")&amp;"_4_5"</f>
        <v>_4_5</v>
      </c>
      <c r="AD21" s="486" t="str">
        <f>IFERROR(VLOOKUP(N21,【参考】数式用!$A$3:$N$58,14,FALSE),"")&amp;"_6"</f>
        <v>_6</v>
      </c>
      <c r="AE21" s="487" t="str">
        <f>IFERROR(VLOOKUP(N21,【参考】数式用!$AI$5:$AJ$51, 2, FALSE), "")</f>
        <v/>
      </c>
      <c r="AF21" s="488" t="str">
        <f t="shared" si="0"/>
        <v/>
      </c>
      <c r="AG21" s="489" t="str">
        <f t="shared" si="1"/>
        <v/>
      </c>
      <c r="AH21" s="490" t="str">
        <f>IFERROR(VLOOKUP(N21,【参考】数式用!$AM$3:$AN$56, 2, FALSE), "")</f>
        <v/>
      </c>
      <c r="AI21" s="415"/>
      <c r="AJ21" s="388"/>
      <c r="AK21" s="925"/>
      <c r="AL21" s="925"/>
    </row>
    <row r="22" spans="1:43" ht="40.200000000000003" customHeight="1">
      <c r="A22" s="417">
        <v>9</v>
      </c>
      <c r="B22" s="900" t="str">
        <f>IF(基本情報入力シート!C53="","",基本情報入力シート!C53)</f>
        <v/>
      </c>
      <c r="C22" s="901"/>
      <c r="D22" s="901"/>
      <c r="E22" s="901"/>
      <c r="F22" s="901"/>
      <c r="G22" s="901"/>
      <c r="H22" s="901"/>
      <c r="I22" s="902"/>
      <c r="J22" s="418" t="str">
        <f>IF(基本情報入力シート!M53="","",基本情報入力シート!M53)</f>
        <v/>
      </c>
      <c r="K22" s="419" t="str">
        <f>IF(基本情報入力シート!R53="","",基本情報入力シート!R53)</f>
        <v/>
      </c>
      <c r="L22" s="419" t="str">
        <f>IF(基本情報入力シート!W53="","",基本情報入力シート!W53)</f>
        <v/>
      </c>
      <c r="M22" s="418" t="str">
        <f>IF(基本情報入力シート!X53="","",基本情報入力シート!X53)</f>
        <v/>
      </c>
      <c r="N22" s="420" t="str">
        <f>IF(基本情報入力シート!Y53="","",基本情報入力シート!Y53)</f>
        <v/>
      </c>
      <c r="O22" s="442"/>
      <c r="P22" s="446"/>
      <c r="Q22" s="38" t="str">
        <f>IFERROR(ROUNDDOWN(P22*VLOOKUP(N22,【参考】数式用!$V$2:$AA$58,MATCH(O22,【参考】数式用!$X$4:$AA$4)+2,FALSE)*0.5, 0), "")</f>
        <v/>
      </c>
      <c r="R22" s="447"/>
      <c r="S22" s="899"/>
      <c r="T22" s="899"/>
      <c r="U22" s="445"/>
      <c r="V22" s="454"/>
      <c r="W22" s="455"/>
      <c r="X22" s="421" t="str">
        <f>IFERROR(IF(V22="ー", "", ROUNDDOWN(W22*VLOOKUP(N22,【参考】数式用!$V$2:$AG$51,MATCH(V22,【参考】数式用!$AB$4:$AG$4)+6,FALSE)*0.5, 0)), "")</f>
        <v/>
      </c>
      <c r="Y22" s="456"/>
      <c r="Z22" s="455"/>
      <c r="AA22" s="445"/>
      <c r="AB22" s="486" t="e">
        <f>VLOOKUP(N22,【参考】数式用!$A$3:$N$58,14,FALSE)</f>
        <v>#N/A</v>
      </c>
      <c r="AC22" s="486" t="str">
        <f>IFERROR(VLOOKUP(N22,【参考】数式用!$A$3:$N$58,14,FALSE),"")&amp;"_4_5"</f>
        <v>_4_5</v>
      </c>
      <c r="AD22" s="486" t="str">
        <f>IFERROR(VLOOKUP(N22,【参考】数式用!$A$3:$N$58,14,FALSE),"")&amp;"_6"</f>
        <v>_6</v>
      </c>
      <c r="AE22" s="487" t="str">
        <f>IFERROR(VLOOKUP(N22,【参考】数式用!$AI$5:$AJ$51, 2, FALSE), "")</f>
        <v/>
      </c>
      <c r="AF22" s="488" t="str">
        <f t="shared" si="0"/>
        <v/>
      </c>
      <c r="AG22" s="489" t="str">
        <f t="shared" si="1"/>
        <v/>
      </c>
      <c r="AH22" s="490" t="str">
        <f>IFERROR(VLOOKUP(N22,【参考】数式用!$AM$3:$AN$56, 2, FALSE), "")</f>
        <v/>
      </c>
      <c r="AI22" s="415"/>
      <c r="AJ22" s="388"/>
      <c r="AK22" s="388"/>
    </row>
    <row r="23" spans="1:43" ht="40.200000000000003" customHeight="1">
      <c r="A23" s="417">
        <v>10</v>
      </c>
      <c r="B23" s="900" t="str">
        <f>IF(基本情報入力シート!C54="","",基本情報入力シート!C54)</f>
        <v/>
      </c>
      <c r="C23" s="901"/>
      <c r="D23" s="901"/>
      <c r="E23" s="901"/>
      <c r="F23" s="901"/>
      <c r="G23" s="901"/>
      <c r="H23" s="901"/>
      <c r="I23" s="902"/>
      <c r="J23" s="418" t="str">
        <f>IF(基本情報入力シート!M54="","",基本情報入力シート!M54)</f>
        <v/>
      </c>
      <c r="K23" s="419" t="str">
        <f>IF(基本情報入力シート!R54="","",基本情報入力シート!R54)</f>
        <v/>
      </c>
      <c r="L23" s="419" t="str">
        <f>IF(基本情報入力シート!W54="","",基本情報入力シート!W54)</f>
        <v/>
      </c>
      <c r="M23" s="418" t="str">
        <f>IF(基本情報入力シート!X54="","",基本情報入力シート!X54)</f>
        <v/>
      </c>
      <c r="N23" s="420" t="str">
        <f>IF(基本情報入力シート!Y54="","",基本情報入力シート!Y54)</f>
        <v/>
      </c>
      <c r="O23" s="442"/>
      <c r="P23" s="446"/>
      <c r="Q23" s="38" t="str">
        <f>IFERROR(ROUNDDOWN(P23*VLOOKUP(N23,【参考】数式用!$V$2:$AA$58,MATCH(O23,【参考】数式用!$X$4:$AA$4)+2,FALSE)*0.5, 0), "")</f>
        <v/>
      </c>
      <c r="R23" s="447"/>
      <c r="S23" s="899"/>
      <c r="T23" s="899"/>
      <c r="U23" s="445"/>
      <c r="V23" s="454"/>
      <c r="W23" s="455"/>
      <c r="X23" s="421" t="str">
        <f>IFERROR(IF(V23="ー", "", ROUNDDOWN(W23*VLOOKUP(N23,【参考】数式用!$V$2:$AG$51,MATCH(V23,【参考】数式用!$AB$4:$AG$4)+6,FALSE)*0.5, 0)), "")</f>
        <v/>
      </c>
      <c r="Y23" s="456"/>
      <c r="Z23" s="455"/>
      <c r="AA23" s="445"/>
      <c r="AB23" s="486" t="e">
        <f>VLOOKUP(N23,【参考】数式用!$A$3:$N$58,14,FALSE)</f>
        <v>#N/A</v>
      </c>
      <c r="AC23" s="486" t="str">
        <f>IFERROR(VLOOKUP(N23,【参考】数式用!$A$3:$N$58,14,FALSE),"")&amp;"_4_5"</f>
        <v>_4_5</v>
      </c>
      <c r="AD23" s="486" t="str">
        <f>IFERROR(VLOOKUP(N23,【参考】数式用!$A$3:$N$58,14,FALSE),"")&amp;"_6"</f>
        <v>_6</v>
      </c>
      <c r="AE23" s="487" t="str">
        <f>IFERROR(VLOOKUP(N23,【参考】数式用!$AI$5:$AJ$51, 2, FALSE), "")</f>
        <v/>
      </c>
      <c r="AF23" s="488" t="str">
        <f t="shared" si="0"/>
        <v/>
      </c>
      <c r="AG23" s="489" t="str">
        <f t="shared" si="1"/>
        <v/>
      </c>
      <c r="AH23" s="490" t="str">
        <f>IFERROR(VLOOKUP(N23,【参考】数式用!$AM$3:$AN$56, 2, FALSE), "")</f>
        <v/>
      </c>
      <c r="AI23" s="415"/>
      <c r="AJ23" s="388"/>
      <c r="AK23" s="388"/>
    </row>
    <row r="24" spans="1:43" ht="40.200000000000003" customHeight="1">
      <c r="A24" s="417">
        <v>11</v>
      </c>
      <c r="B24" s="900" t="str">
        <f>IF(基本情報入力シート!C55="","",基本情報入力シート!C55)</f>
        <v/>
      </c>
      <c r="C24" s="901"/>
      <c r="D24" s="901"/>
      <c r="E24" s="901"/>
      <c r="F24" s="901"/>
      <c r="G24" s="901"/>
      <c r="H24" s="901"/>
      <c r="I24" s="902"/>
      <c r="J24" s="418" t="str">
        <f>IF(基本情報入力シート!M55="","",基本情報入力シート!M55)</f>
        <v/>
      </c>
      <c r="K24" s="419" t="str">
        <f>IF(基本情報入力シート!R55="","",基本情報入力シート!R55)</f>
        <v/>
      </c>
      <c r="L24" s="419" t="str">
        <f>IF(基本情報入力シート!W55="","",基本情報入力シート!W55)</f>
        <v/>
      </c>
      <c r="M24" s="418" t="str">
        <f>IF(基本情報入力シート!X55="","",基本情報入力シート!X55)</f>
        <v/>
      </c>
      <c r="N24" s="420" t="str">
        <f>IF(基本情報入力シート!Y55="","",基本情報入力シート!Y55)</f>
        <v/>
      </c>
      <c r="O24" s="442"/>
      <c r="P24" s="446"/>
      <c r="Q24" s="38" t="str">
        <f>IFERROR(ROUNDDOWN(P24*VLOOKUP(N24,【参考】数式用!$V$2:$AA$58,MATCH(O24,【参考】数式用!$X$4:$AA$4)+2,FALSE)*0.5, 0), "")</f>
        <v/>
      </c>
      <c r="R24" s="447"/>
      <c r="S24" s="899"/>
      <c r="T24" s="899"/>
      <c r="U24" s="445"/>
      <c r="V24" s="454"/>
      <c r="W24" s="455"/>
      <c r="X24" s="421" t="str">
        <f>IFERROR(IF(V24="ー", "", ROUNDDOWN(W24*VLOOKUP(N24,【参考】数式用!$V$2:$AG$51,MATCH(V24,【参考】数式用!$AB$4:$AG$4)+6,FALSE)*0.5, 0)), "")</f>
        <v/>
      </c>
      <c r="Y24" s="456"/>
      <c r="Z24" s="455"/>
      <c r="AA24" s="445"/>
      <c r="AB24" s="486" t="e">
        <f>VLOOKUP(N24,【参考】数式用!$A$3:$N$58,14,FALSE)</f>
        <v>#N/A</v>
      </c>
      <c r="AC24" s="486" t="str">
        <f>IFERROR(VLOOKUP(N24,【参考】数式用!$A$3:$N$58,14,FALSE),"")&amp;"_4_5"</f>
        <v>_4_5</v>
      </c>
      <c r="AD24" s="486" t="str">
        <f>IFERROR(VLOOKUP(N24,【参考】数式用!$A$3:$N$58,14,FALSE),"")&amp;"_6"</f>
        <v>_6</v>
      </c>
      <c r="AE24" s="487" t="str">
        <f>IFERROR(VLOOKUP(N24,【参考】数式用!$AI$5:$AJ$51, 2, FALSE), "")</f>
        <v/>
      </c>
      <c r="AF24" s="488" t="str">
        <f t="shared" si="0"/>
        <v/>
      </c>
      <c r="AG24" s="489" t="str">
        <f t="shared" si="1"/>
        <v/>
      </c>
      <c r="AH24" s="490" t="str">
        <f>IFERROR(VLOOKUP(N24,【参考】数式用!$AM$3:$AN$56, 2, FALSE), "")</f>
        <v/>
      </c>
      <c r="AI24" s="415"/>
      <c r="AJ24" s="388"/>
      <c r="AK24" s="388"/>
    </row>
    <row r="25" spans="1:43" ht="40.200000000000003" customHeight="1">
      <c r="A25" s="417">
        <v>12</v>
      </c>
      <c r="B25" s="900" t="str">
        <f>IF(基本情報入力シート!C56="","",基本情報入力シート!C56)</f>
        <v/>
      </c>
      <c r="C25" s="901"/>
      <c r="D25" s="901"/>
      <c r="E25" s="901"/>
      <c r="F25" s="901"/>
      <c r="G25" s="901"/>
      <c r="H25" s="901"/>
      <c r="I25" s="902"/>
      <c r="J25" s="418" t="str">
        <f>IF(基本情報入力シート!M56="","",基本情報入力シート!M56)</f>
        <v/>
      </c>
      <c r="K25" s="419" t="str">
        <f>IF(基本情報入力シート!R56="","",基本情報入力シート!R56)</f>
        <v/>
      </c>
      <c r="L25" s="419" t="str">
        <f>IF(基本情報入力シート!W56="","",基本情報入力シート!W56)</f>
        <v/>
      </c>
      <c r="M25" s="418" t="str">
        <f>IF(基本情報入力シート!X56="","",基本情報入力シート!X56)</f>
        <v/>
      </c>
      <c r="N25" s="420" t="str">
        <f>IF(基本情報入力シート!Y56="","",基本情報入力シート!Y56)</f>
        <v/>
      </c>
      <c r="O25" s="442"/>
      <c r="P25" s="446"/>
      <c r="Q25" s="38" t="str">
        <f>IFERROR(ROUNDDOWN(P25*VLOOKUP(N25,【参考】数式用!$V$2:$AA$58,MATCH(O25,【参考】数式用!$X$4:$AA$4)+2,FALSE)*0.5, 0), "")</f>
        <v/>
      </c>
      <c r="R25" s="447"/>
      <c r="S25" s="899"/>
      <c r="T25" s="899"/>
      <c r="U25" s="445"/>
      <c r="V25" s="454"/>
      <c r="W25" s="455"/>
      <c r="X25" s="421" t="str">
        <f>IFERROR(IF(V25="ー", "", ROUNDDOWN(W25*VLOOKUP(N25,【参考】数式用!$V$2:$AG$51,MATCH(V25,【参考】数式用!$AB$4:$AG$4)+6,FALSE)*0.5, 0)), "")</f>
        <v/>
      </c>
      <c r="Y25" s="456"/>
      <c r="Z25" s="455"/>
      <c r="AA25" s="445"/>
      <c r="AB25" s="486" t="e">
        <f>VLOOKUP(N25,【参考】数式用!$A$3:$N$58,14,FALSE)</f>
        <v>#N/A</v>
      </c>
      <c r="AC25" s="486" t="str">
        <f>IFERROR(VLOOKUP(N25,【参考】数式用!$A$3:$N$58,14,FALSE),"")&amp;"_4_5"</f>
        <v>_4_5</v>
      </c>
      <c r="AD25" s="486" t="str">
        <f>IFERROR(VLOOKUP(N25,【参考】数式用!$A$3:$N$58,14,FALSE),"")&amp;"_6"</f>
        <v>_6</v>
      </c>
      <c r="AE25" s="487" t="str">
        <f>IFERROR(VLOOKUP(N25,【参考】数式用!$AI$5:$AJ$51, 2, FALSE), "")</f>
        <v/>
      </c>
      <c r="AF25" s="488" t="str">
        <f t="shared" si="0"/>
        <v/>
      </c>
      <c r="AG25" s="489" t="str">
        <f t="shared" si="1"/>
        <v/>
      </c>
      <c r="AH25" s="490" t="str">
        <f>IFERROR(VLOOKUP(N25,【参考】数式用!$AM$3:$AN$56, 2, FALSE), "")</f>
        <v/>
      </c>
      <c r="AI25" s="415"/>
      <c r="AJ25" s="388"/>
      <c r="AK25" s="388"/>
    </row>
    <row r="26" spans="1:43" ht="40.200000000000003" customHeight="1">
      <c r="A26" s="417">
        <v>13</v>
      </c>
      <c r="B26" s="900" t="str">
        <f>IF(基本情報入力シート!C57="","",基本情報入力シート!C57)</f>
        <v/>
      </c>
      <c r="C26" s="901"/>
      <c r="D26" s="901"/>
      <c r="E26" s="901"/>
      <c r="F26" s="901"/>
      <c r="G26" s="901"/>
      <c r="H26" s="901"/>
      <c r="I26" s="902"/>
      <c r="J26" s="418" t="str">
        <f>IF(基本情報入力シート!M57="","",基本情報入力シート!M57)</f>
        <v/>
      </c>
      <c r="K26" s="419" t="str">
        <f>IF(基本情報入力シート!R57="","",基本情報入力シート!R57)</f>
        <v/>
      </c>
      <c r="L26" s="419" t="str">
        <f>IF(基本情報入力シート!W57="","",基本情報入力シート!W57)</f>
        <v/>
      </c>
      <c r="M26" s="418" t="str">
        <f>IF(基本情報入力シート!X57="","",基本情報入力シート!X57)</f>
        <v/>
      </c>
      <c r="N26" s="420" t="str">
        <f>IF(基本情報入力シート!Y57="","",基本情報入力シート!Y57)</f>
        <v/>
      </c>
      <c r="O26" s="442"/>
      <c r="P26" s="446"/>
      <c r="Q26" s="38" t="str">
        <f>IFERROR(ROUNDDOWN(P26*VLOOKUP(N26,【参考】数式用!$V$2:$AA$58,MATCH(O26,【参考】数式用!$X$4:$AA$4)+2,FALSE)*0.5, 0), "")</f>
        <v/>
      </c>
      <c r="R26" s="447"/>
      <c r="S26" s="899"/>
      <c r="T26" s="899"/>
      <c r="U26" s="445"/>
      <c r="V26" s="454"/>
      <c r="W26" s="455"/>
      <c r="X26" s="421" t="str">
        <f>IFERROR(IF(V26="ー", "", ROUNDDOWN(W26*VLOOKUP(N26,【参考】数式用!$V$2:$AG$51,MATCH(V26,【参考】数式用!$AB$4:$AG$4)+6,FALSE)*0.5, 0)), "")</f>
        <v/>
      </c>
      <c r="Y26" s="456"/>
      <c r="Z26" s="455"/>
      <c r="AA26" s="445"/>
      <c r="AB26" s="486" t="e">
        <f>VLOOKUP(N26,【参考】数式用!$A$3:$N$58,14,FALSE)</f>
        <v>#N/A</v>
      </c>
      <c r="AC26" s="486" t="str">
        <f>IFERROR(VLOOKUP(N26,【参考】数式用!$A$3:$N$58,14,FALSE),"")&amp;"_4_5"</f>
        <v>_4_5</v>
      </c>
      <c r="AD26" s="486" t="str">
        <f>IFERROR(VLOOKUP(N26,【参考】数式用!$A$3:$N$58,14,FALSE),"")&amp;"_6"</f>
        <v>_6</v>
      </c>
      <c r="AE26" s="487" t="str">
        <f>IFERROR(VLOOKUP(N26,【参考】数式用!$AI$5:$AJ$51, 2, FALSE), "")</f>
        <v/>
      </c>
      <c r="AF26" s="488" t="str">
        <f t="shared" si="0"/>
        <v/>
      </c>
      <c r="AG26" s="489" t="str">
        <f t="shared" si="1"/>
        <v/>
      </c>
      <c r="AH26" s="490" t="str">
        <f>IFERROR(VLOOKUP(N26,【参考】数式用!$AM$3:$AN$56, 2, FALSE), "")</f>
        <v/>
      </c>
      <c r="AI26" s="415"/>
      <c r="AJ26" s="388"/>
      <c r="AK26" s="388"/>
    </row>
    <row r="27" spans="1:43" ht="40.200000000000003" customHeight="1">
      <c r="A27" s="417">
        <v>14</v>
      </c>
      <c r="B27" s="900" t="str">
        <f>IF(基本情報入力シート!C58="","",基本情報入力シート!C58)</f>
        <v/>
      </c>
      <c r="C27" s="901"/>
      <c r="D27" s="901"/>
      <c r="E27" s="901"/>
      <c r="F27" s="901"/>
      <c r="G27" s="901"/>
      <c r="H27" s="901"/>
      <c r="I27" s="902"/>
      <c r="J27" s="418" t="str">
        <f>IF(基本情報入力シート!M58="","",基本情報入力シート!M58)</f>
        <v/>
      </c>
      <c r="K27" s="419" t="str">
        <f>IF(基本情報入力シート!R58="","",基本情報入力シート!R58)</f>
        <v/>
      </c>
      <c r="L27" s="419" t="str">
        <f>IF(基本情報入力シート!W58="","",基本情報入力シート!W58)</f>
        <v/>
      </c>
      <c r="M27" s="418" t="str">
        <f>IF(基本情報入力シート!X58="","",基本情報入力シート!X58)</f>
        <v/>
      </c>
      <c r="N27" s="420" t="str">
        <f>IF(基本情報入力シート!Y58="","",基本情報入力シート!Y58)</f>
        <v/>
      </c>
      <c r="O27" s="442"/>
      <c r="P27" s="446"/>
      <c r="Q27" s="38" t="str">
        <f>IFERROR(ROUNDDOWN(P27*VLOOKUP(N27,【参考】数式用!$V$2:$AA$58,MATCH(O27,【参考】数式用!$X$4:$AA$4)+2,FALSE)*0.5, 0), "")</f>
        <v/>
      </c>
      <c r="R27" s="447"/>
      <c r="S27" s="899"/>
      <c r="T27" s="899"/>
      <c r="U27" s="445"/>
      <c r="V27" s="454"/>
      <c r="W27" s="455"/>
      <c r="X27" s="421" t="str">
        <f>IFERROR(IF(V27="ー", "", ROUNDDOWN(W27*VLOOKUP(N27,【参考】数式用!$V$2:$AG$51,MATCH(V27,【参考】数式用!$AB$4:$AG$4)+6,FALSE)*0.5, 0)), "")</f>
        <v/>
      </c>
      <c r="Y27" s="456"/>
      <c r="Z27" s="455"/>
      <c r="AA27" s="445"/>
      <c r="AB27" s="486" t="e">
        <f>VLOOKUP(N27,【参考】数式用!$A$3:$N$58,14,FALSE)</f>
        <v>#N/A</v>
      </c>
      <c r="AC27" s="486" t="str">
        <f>IFERROR(VLOOKUP(N27,【参考】数式用!$A$3:$N$58,14,FALSE),"")&amp;"_4_5"</f>
        <v>_4_5</v>
      </c>
      <c r="AD27" s="486" t="str">
        <f>IFERROR(VLOOKUP(N27,【参考】数式用!$A$3:$N$58,14,FALSE),"")&amp;"_6"</f>
        <v>_6</v>
      </c>
      <c r="AE27" s="487" t="str">
        <f>IFERROR(VLOOKUP(N27,【参考】数式用!$AI$5:$AJ$51, 2, FALSE), "")</f>
        <v/>
      </c>
      <c r="AF27" s="488" t="str">
        <f t="shared" si="0"/>
        <v/>
      </c>
      <c r="AG27" s="489" t="str">
        <f t="shared" si="1"/>
        <v/>
      </c>
      <c r="AH27" s="490" t="str">
        <f>IFERROR(VLOOKUP(N27,【参考】数式用!$AM$3:$AN$56, 2, FALSE), "")</f>
        <v/>
      </c>
      <c r="AI27" s="415"/>
      <c r="AJ27" s="388"/>
      <c r="AK27" s="388"/>
    </row>
    <row r="28" spans="1:43" ht="40.200000000000003" customHeight="1">
      <c r="A28" s="417">
        <v>15</v>
      </c>
      <c r="B28" s="900" t="str">
        <f>IF(基本情報入力シート!C59="","",基本情報入力シート!C59)</f>
        <v/>
      </c>
      <c r="C28" s="901"/>
      <c r="D28" s="901"/>
      <c r="E28" s="901"/>
      <c r="F28" s="901"/>
      <c r="G28" s="901"/>
      <c r="H28" s="901"/>
      <c r="I28" s="902"/>
      <c r="J28" s="418" t="str">
        <f>IF(基本情報入力シート!M59="","",基本情報入力シート!M59)</f>
        <v/>
      </c>
      <c r="K28" s="419" t="str">
        <f>IF(基本情報入力シート!R59="","",基本情報入力シート!R59)</f>
        <v/>
      </c>
      <c r="L28" s="419" t="str">
        <f>IF(基本情報入力シート!W59="","",基本情報入力シート!W59)</f>
        <v/>
      </c>
      <c r="M28" s="418" t="str">
        <f>IF(基本情報入力シート!X59="","",基本情報入力シート!X59)</f>
        <v/>
      </c>
      <c r="N28" s="420" t="str">
        <f>IF(基本情報入力シート!Y59="","",基本情報入力シート!Y59)</f>
        <v/>
      </c>
      <c r="O28" s="442"/>
      <c r="P28" s="446"/>
      <c r="Q28" s="38" t="str">
        <f>IFERROR(ROUNDDOWN(P28*VLOOKUP(N28,【参考】数式用!$V$2:$AA$58,MATCH(O28,【参考】数式用!$X$4:$AA$4)+2,FALSE)*0.5, 0), "")</f>
        <v/>
      </c>
      <c r="R28" s="447"/>
      <c r="S28" s="899"/>
      <c r="T28" s="899"/>
      <c r="U28" s="445"/>
      <c r="V28" s="454"/>
      <c r="W28" s="455"/>
      <c r="X28" s="421" t="str">
        <f>IFERROR(IF(V28="ー", "", ROUNDDOWN(W28*VLOOKUP(N28,【参考】数式用!$V$2:$AG$51,MATCH(V28,【参考】数式用!$AB$4:$AG$4)+6,FALSE)*0.5, 0)), "")</f>
        <v/>
      </c>
      <c r="Y28" s="456"/>
      <c r="Z28" s="455"/>
      <c r="AA28" s="445"/>
      <c r="AB28" s="486" t="e">
        <f>VLOOKUP(N28,【参考】数式用!$A$3:$N$58,14,FALSE)</f>
        <v>#N/A</v>
      </c>
      <c r="AC28" s="486" t="str">
        <f>IFERROR(VLOOKUP(N28,【参考】数式用!$A$3:$N$58,14,FALSE),"")&amp;"_4_5"</f>
        <v>_4_5</v>
      </c>
      <c r="AD28" s="486" t="str">
        <f>IFERROR(VLOOKUP(N28,【参考】数式用!$A$3:$N$58,14,FALSE),"")&amp;"_6"</f>
        <v>_6</v>
      </c>
      <c r="AE28" s="487" t="str">
        <f>IFERROR(VLOOKUP(N28,【参考】数式用!$AI$5:$AJ$51, 2, FALSE), "")</f>
        <v/>
      </c>
      <c r="AF28" s="488" t="str">
        <f t="shared" si="0"/>
        <v/>
      </c>
      <c r="AG28" s="489" t="str">
        <f t="shared" si="1"/>
        <v/>
      </c>
      <c r="AH28" s="490" t="str">
        <f>IFERROR(VLOOKUP(N28,【参考】数式用!$AM$3:$AN$56, 2, FALSE), "")</f>
        <v/>
      </c>
      <c r="AI28" s="415"/>
      <c r="AJ28" s="388"/>
      <c r="AK28" s="388"/>
    </row>
    <row r="29" spans="1:43" ht="40.200000000000003" customHeight="1">
      <c r="A29" s="417">
        <v>16</v>
      </c>
      <c r="B29" s="900" t="str">
        <f>IF(基本情報入力シート!C60="","",基本情報入力シート!C60)</f>
        <v/>
      </c>
      <c r="C29" s="901"/>
      <c r="D29" s="901"/>
      <c r="E29" s="901"/>
      <c r="F29" s="901"/>
      <c r="G29" s="901"/>
      <c r="H29" s="901"/>
      <c r="I29" s="902"/>
      <c r="J29" s="419" t="str">
        <f>IF(基本情報入力シート!M60="","",基本情報入力シート!M60)</f>
        <v/>
      </c>
      <c r="K29" s="419" t="str">
        <f>IF(基本情報入力シート!R60="","",基本情報入力シート!R60)</f>
        <v/>
      </c>
      <c r="L29" s="419" t="str">
        <f>IF(基本情報入力シート!W60="","",基本情報入力シート!W60)</f>
        <v/>
      </c>
      <c r="M29" s="419" t="str">
        <f>IF(基本情報入力シート!X60="","",基本情報入力シート!X60)</f>
        <v/>
      </c>
      <c r="N29" s="420" t="str">
        <f>IF(基本情報入力シート!Y60="","",基本情報入力シート!Y60)</f>
        <v/>
      </c>
      <c r="O29" s="442"/>
      <c r="P29" s="446"/>
      <c r="Q29" s="38" t="str">
        <f>IFERROR(ROUNDDOWN(P29*VLOOKUP(N29,【参考】数式用!$V$2:$AA$58,MATCH(O29,【参考】数式用!$X$4:$AA$4)+2,FALSE)*0.5, 0), "")</f>
        <v/>
      </c>
      <c r="R29" s="447"/>
      <c r="S29" s="899"/>
      <c r="T29" s="899"/>
      <c r="U29" s="445"/>
      <c r="V29" s="454"/>
      <c r="W29" s="455"/>
      <c r="X29" s="421" t="str">
        <f>IFERROR(IF(V29="ー", "", ROUNDDOWN(W29*VLOOKUP(N29,【参考】数式用!$V$2:$AG$51,MATCH(V29,【参考】数式用!$AB$4:$AG$4)+6,FALSE)*0.5, 0)), "")</f>
        <v/>
      </c>
      <c r="Y29" s="456"/>
      <c r="Z29" s="455"/>
      <c r="AA29" s="445"/>
      <c r="AB29" s="486" t="e">
        <f>VLOOKUP(N29,【参考】数式用!$A$3:$N$58,14,FALSE)</f>
        <v>#N/A</v>
      </c>
      <c r="AC29" s="486" t="str">
        <f>IFERROR(VLOOKUP(N29,【参考】数式用!$A$3:$N$58,14,FALSE),"")&amp;"_4_5"</f>
        <v>_4_5</v>
      </c>
      <c r="AD29" s="486" t="str">
        <f>IFERROR(VLOOKUP(N29,【参考】数式用!$A$3:$N$58,14,FALSE),"")&amp;"_6"</f>
        <v>_6</v>
      </c>
      <c r="AE29" s="487" t="str">
        <f>IFERROR(VLOOKUP(N29,【参考】数式用!$AI$5:$AJ$51, 2, FALSE), "")</f>
        <v/>
      </c>
      <c r="AF29" s="488" t="str">
        <f t="shared" si="0"/>
        <v/>
      </c>
      <c r="AG29" s="489" t="str">
        <f t="shared" si="1"/>
        <v/>
      </c>
      <c r="AH29" s="490" t="str">
        <f>IFERROR(VLOOKUP(N29,【参考】数式用!$AM$3:$AN$56, 2, FALSE), "")</f>
        <v/>
      </c>
      <c r="AI29" s="415"/>
      <c r="AJ29" s="388"/>
      <c r="AK29" s="388"/>
    </row>
    <row r="30" spans="1:43" customFormat="1" ht="40.200000000000003" customHeight="1">
      <c r="A30" s="417">
        <v>17</v>
      </c>
      <c r="B30" s="900" t="str">
        <f>IF(基本情報入力シート!C61="","",基本情報入力シート!C61)</f>
        <v/>
      </c>
      <c r="C30" s="901"/>
      <c r="D30" s="901"/>
      <c r="E30" s="901"/>
      <c r="F30" s="901"/>
      <c r="G30" s="901"/>
      <c r="H30" s="901"/>
      <c r="I30" s="902"/>
      <c r="J30" s="418" t="str">
        <f>IF(基本情報入力シート!M61="","",基本情報入力シート!M61)</f>
        <v/>
      </c>
      <c r="K30" s="419" t="str">
        <f>IF(基本情報入力シート!R61="","",基本情報入力シート!R61)</f>
        <v/>
      </c>
      <c r="L30" s="419" t="str">
        <f>IF(基本情報入力シート!W61="","",基本情報入力シート!W61)</f>
        <v/>
      </c>
      <c r="M30" s="418" t="str">
        <f>IF(基本情報入力シート!X61="","",基本情報入力シート!X61)</f>
        <v/>
      </c>
      <c r="N30" s="420" t="str">
        <f>IF(基本情報入力シート!Y61="","",基本情報入力シート!Y61)</f>
        <v/>
      </c>
      <c r="O30" s="442"/>
      <c r="P30" s="446"/>
      <c r="Q30" s="38" t="str">
        <f>IFERROR(ROUNDDOWN(P30*VLOOKUP(N30,【参考】数式用!$V$2:$AA$58,MATCH(O30,【参考】数式用!$X$4:$AA$4)+2,FALSE)*0.5, 0), "")</f>
        <v/>
      </c>
      <c r="R30" s="447"/>
      <c r="S30" s="899"/>
      <c r="T30" s="899"/>
      <c r="U30" s="445"/>
      <c r="V30" s="454"/>
      <c r="W30" s="455"/>
      <c r="X30" s="421" t="str">
        <f>IFERROR(IF(V30="ー", "", ROUNDDOWN(W30*VLOOKUP(N30,【参考】数式用!$V$2:$AG$51,MATCH(V30,【参考】数式用!$AB$4:$AG$4)+6,FALSE)*0.5, 0)), "")</f>
        <v/>
      </c>
      <c r="Y30" s="456"/>
      <c r="Z30" s="455"/>
      <c r="AA30" s="445"/>
      <c r="AB30" s="486" t="e">
        <f>VLOOKUP(N30,【参考】数式用!$A$3:$N$58,14,FALSE)</f>
        <v>#N/A</v>
      </c>
      <c r="AC30" s="486" t="str">
        <f>IFERROR(VLOOKUP(N30,【参考】数式用!$A$3:$N$58,14,FALSE),"")&amp;"_4_5"</f>
        <v>_4_5</v>
      </c>
      <c r="AD30" s="486" t="str">
        <f>IFERROR(VLOOKUP(N30,【参考】数式用!$A$3:$N$58,14,FALSE),"")&amp;"_6"</f>
        <v>_6</v>
      </c>
      <c r="AE30" s="487" t="str">
        <f>IFERROR(VLOOKUP(N30,【参考】数式用!$AI$5:$AJ$51, 2, FALSE), "")</f>
        <v/>
      </c>
      <c r="AF30" s="488" t="str">
        <f t="shared" si="0"/>
        <v/>
      </c>
      <c r="AG30" s="489" t="str">
        <f t="shared" si="1"/>
        <v/>
      </c>
      <c r="AH30" s="490" t="str">
        <f>IFERROR(VLOOKUP(N30,【参考】数式用!$AM$3:$AN$56, 2, FALSE), "")</f>
        <v/>
      </c>
      <c r="AI30" s="415"/>
      <c r="AJ30" s="388"/>
      <c r="AK30" s="388"/>
      <c r="AL30" s="388"/>
      <c r="AM30" s="388"/>
      <c r="AN30" s="388"/>
      <c r="AO30" s="388"/>
      <c r="AP30" s="388"/>
      <c r="AQ30" s="388"/>
    </row>
    <row r="31" spans="1:43" customFormat="1" ht="40.200000000000003" customHeight="1">
      <c r="A31" s="417">
        <v>18</v>
      </c>
      <c r="B31" s="900" t="str">
        <f>IF(基本情報入力シート!C62="","",基本情報入力シート!C62)</f>
        <v/>
      </c>
      <c r="C31" s="901"/>
      <c r="D31" s="901"/>
      <c r="E31" s="901"/>
      <c r="F31" s="901"/>
      <c r="G31" s="901"/>
      <c r="H31" s="901"/>
      <c r="I31" s="902"/>
      <c r="J31" s="418" t="str">
        <f>IF(基本情報入力シート!M62="","",基本情報入力シート!M62)</f>
        <v/>
      </c>
      <c r="K31" s="419" t="str">
        <f>IF(基本情報入力シート!R62="","",基本情報入力シート!R62)</f>
        <v/>
      </c>
      <c r="L31" s="419" t="str">
        <f>IF(基本情報入力シート!W62="","",基本情報入力シート!W62)</f>
        <v/>
      </c>
      <c r="M31" s="418" t="str">
        <f>IF(基本情報入力シート!X62="","",基本情報入力シート!X62)</f>
        <v/>
      </c>
      <c r="N31" s="420" t="str">
        <f>IF(基本情報入力シート!Y62="","",基本情報入力シート!Y62)</f>
        <v/>
      </c>
      <c r="O31" s="442"/>
      <c r="P31" s="446"/>
      <c r="Q31" s="38" t="str">
        <f>IFERROR(ROUNDDOWN(P31*VLOOKUP(N31,【参考】数式用!$V$2:$AA$58,MATCH(O31,【参考】数式用!$X$4:$AA$4)+2,FALSE)*0.5, 0), "")</f>
        <v/>
      </c>
      <c r="R31" s="447"/>
      <c r="S31" s="899"/>
      <c r="T31" s="899"/>
      <c r="U31" s="445"/>
      <c r="V31" s="454"/>
      <c r="W31" s="455"/>
      <c r="X31" s="421" t="str">
        <f>IFERROR(IF(V31="ー", "", ROUNDDOWN(W31*VLOOKUP(N31,【参考】数式用!$V$2:$AG$51,MATCH(V31,【参考】数式用!$AB$4:$AG$4)+6,FALSE)*0.5, 0)), "")</f>
        <v/>
      </c>
      <c r="Y31" s="456"/>
      <c r="Z31" s="455"/>
      <c r="AA31" s="445"/>
      <c r="AB31" s="486" t="e">
        <f>VLOOKUP(N31,【参考】数式用!$A$3:$N$58,14,FALSE)</f>
        <v>#N/A</v>
      </c>
      <c r="AC31" s="486" t="str">
        <f>IFERROR(VLOOKUP(N31,【参考】数式用!$A$3:$N$58,14,FALSE),"")&amp;"_4_5"</f>
        <v>_4_5</v>
      </c>
      <c r="AD31" s="486" t="str">
        <f>IFERROR(VLOOKUP(N31,【参考】数式用!$A$3:$N$58,14,FALSE),"")&amp;"_6"</f>
        <v>_6</v>
      </c>
      <c r="AE31" s="487" t="str">
        <f>IFERROR(VLOOKUP(N31,【参考】数式用!$AI$5:$AJ$51, 2, FALSE), "")</f>
        <v/>
      </c>
      <c r="AF31" s="488" t="str">
        <f t="shared" si="0"/>
        <v/>
      </c>
      <c r="AG31" s="489" t="str">
        <f t="shared" si="1"/>
        <v/>
      </c>
      <c r="AH31" s="490" t="str">
        <f>IFERROR(VLOOKUP(N31,【参考】数式用!$AM$3:$AN$56, 2, FALSE), "")</f>
        <v/>
      </c>
      <c r="AI31" s="415"/>
      <c r="AJ31" s="388"/>
      <c r="AK31" s="388"/>
      <c r="AL31" s="388"/>
      <c r="AM31" s="388"/>
      <c r="AN31" s="388"/>
      <c r="AO31" s="388"/>
      <c r="AP31" s="388"/>
      <c r="AQ31" s="388"/>
    </row>
    <row r="32" spans="1:43" customFormat="1" ht="40.200000000000003" customHeight="1">
      <c r="A32" s="417">
        <v>19</v>
      </c>
      <c r="B32" s="900" t="str">
        <f>IF(基本情報入力シート!C63="","",基本情報入力シート!C63)</f>
        <v/>
      </c>
      <c r="C32" s="901"/>
      <c r="D32" s="901"/>
      <c r="E32" s="901"/>
      <c r="F32" s="901"/>
      <c r="G32" s="901"/>
      <c r="H32" s="901"/>
      <c r="I32" s="902"/>
      <c r="J32" s="418" t="str">
        <f>IF(基本情報入力シート!M63="","",基本情報入力シート!M63)</f>
        <v/>
      </c>
      <c r="K32" s="419" t="str">
        <f>IF(基本情報入力シート!R63="","",基本情報入力シート!R63)</f>
        <v/>
      </c>
      <c r="L32" s="419" t="str">
        <f>IF(基本情報入力シート!W63="","",基本情報入力シート!W63)</f>
        <v/>
      </c>
      <c r="M32" s="418" t="str">
        <f>IF(基本情報入力シート!X63="","",基本情報入力シート!X63)</f>
        <v/>
      </c>
      <c r="N32" s="420" t="str">
        <f>IF(基本情報入力シート!Y63="","",基本情報入力シート!Y63)</f>
        <v/>
      </c>
      <c r="O32" s="442"/>
      <c r="P32" s="446"/>
      <c r="Q32" s="38" t="str">
        <f>IFERROR(ROUNDDOWN(P32*VLOOKUP(N32,【参考】数式用!$V$2:$AA$58,MATCH(O32,【参考】数式用!$X$4:$AA$4)+2,FALSE)*0.5, 0), "")</f>
        <v/>
      </c>
      <c r="R32" s="447"/>
      <c r="S32" s="899"/>
      <c r="T32" s="899"/>
      <c r="U32" s="445"/>
      <c r="V32" s="454"/>
      <c r="W32" s="455"/>
      <c r="X32" s="421" t="str">
        <f>IFERROR(IF(V32="ー", "", ROUNDDOWN(W32*VLOOKUP(N32,【参考】数式用!$V$2:$AG$51,MATCH(V32,【参考】数式用!$AB$4:$AG$4)+6,FALSE)*0.5, 0)), "")</f>
        <v/>
      </c>
      <c r="Y32" s="456"/>
      <c r="Z32" s="455"/>
      <c r="AA32" s="445"/>
      <c r="AB32" s="486" t="e">
        <f>VLOOKUP(N32,【参考】数式用!$A$3:$N$58,14,FALSE)</f>
        <v>#N/A</v>
      </c>
      <c r="AC32" s="486" t="str">
        <f>IFERROR(VLOOKUP(N32,【参考】数式用!$A$3:$N$58,14,FALSE),"")&amp;"_4_5"</f>
        <v>_4_5</v>
      </c>
      <c r="AD32" s="486" t="str">
        <f>IFERROR(VLOOKUP(N32,【参考】数式用!$A$3:$N$58,14,FALSE),"")&amp;"_6"</f>
        <v>_6</v>
      </c>
      <c r="AE32" s="487" t="str">
        <f>IFERROR(VLOOKUP(N32,【参考】数式用!$AI$5:$AJ$51, 2, FALSE), "")</f>
        <v/>
      </c>
      <c r="AF32" s="488" t="str">
        <f t="shared" si="0"/>
        <v/>
      </c>
      <c r="AG32" s="489" t="str">
        <f t="shared" si="1"/>
        <v/>
      </c>
      <c r="AH32" s="490" t="str">
        <f>IFERROR(VLOOKUP(N32,【参考】数式用!$AM$3:$AN$56, 2, FALSE), "")</f>
        <v/>
      </c>
      <c r="AI32" s="415"/>
      <c r="AJ32" s="388"/>
      <c r="AK32" s="388"/>
      <c r="AL32" s="388"/>
      <c r="AM32" s="388"/>
      <c r="AN32" s="388"/>
      <c r="AO32" s="388"/>
      <c r="AP32" s="388"/>
      <c r="AQ32" s="388"/>
    </row>
    <row r="33" spans="1:43" customFormat="1" ht="40.200000000000003" customHeight="1">
      <c r="A33" s="417">
        <v>20</v>
      </c>
      <c r="B33" s="900" t="str">
        <f>IF(基本情報入力シート!C64="","",基本情報入力シート!C64)</f>
        <v/>
      </c>
      <c r="C33" s="901"/>
      <c r="D33" s="901"/>
      <c r="E33" s="901"/>
      <c r="F33" s="901"/>
      <c r="G33" s="901"/>
      <c r="H33" s="901"/>
      <c r="I33" s="902"/>
      <c r="J33" s="418" t="str">
        <f>IF(基本情報入力シート!M64="","",基本情報入力シート!M64)</f>
        <v/>
      </c>
      <c r="K33" s="419" t="str">
        <f>IF(基本情報入力シート!R64="","",基本情報入力シート!R64)</f>
        <v/>
      </c>
      <c r="L33" s="419" t="str">
        <f>IF(基本情報入力シート!W64="","",基本情報入力シート!W64)</f>
        <v/>
      </c>
      <c r="M33" s="418" t="str">
        <f>IF(基本情報入力シート!X64="","",基本情報入力シート!X64)</f>
        <v/>
      </c>
      <c r="N33" s="420" t="str">
        <f>IF(基本情報入力シート!Y64="","",基本情報入力シート!Y64)</f>
        <v/>
      </c>
      <c r="O33" s="442"/>
      <c r="P33" s="446"/>
      <c r="Q33" s="38" t="str">
        <f>IFERROR(ROUNDDOWN(P33*VLOOKUP(N33,【参考】数式用!$V$2:$AA$58,MATCH(O33,【参考】数式用!$X$4:$AA$4)+2,FALSE)*0.5, 0), "")</f>
        <v/>
      </c>
      <c r="R33" s="447"/>
      <c r="S33" s="899"/>
      <c r="T33" s="899"/>
      <c r="U33" s="445"/>
      <c r="V33" s="454"/>
      <c r="W33" s="455"/>
      <c r="X33" s="421" t="str">
        <f>IFERROR(IF(V33="ー", "", ROUNDDOWN(W33*VLOOKUP(N33,【参考】数式用!$V$2:$AG$51,MATCH(V33,【参考】数式用!$AB$4:$AG$4)+6,FALSE)*0.5, 0)), "")</f>
        <v/>
      </c>
      <c r="Y33" s="456"/>
      <c r="Z33" s="455"/>
      <c r="AA33" s="445"/>
      <c r="AB33" s="486" t="e">
        <f>VLOOKUP(N33,【参考】数式用!$A$3:$N$58,14,FALSE)</f>
        <v>#N/A</v>
      </c>
      <c r="AC33" s="486" t="str">
        <f>IFERROR(VLOOKUP(N33,【参考】数式用!$A$3:$N$58,14,FALSE),"")&amp;"_4_5"</f>
        <v>_4_5</v>
      </c>
      <c r="AD33" s="486" t="str">
        <f>IFERROR(VLOOKUP(N33,【参考】数式用!$A$3:$N$58,14,FALSE),"")&amp;"_6"</f>
        <v>_6</v>
      </c>
      <c r="AE33" s="487" t="str">
        <f>IFERROR(VLOOKUP(N33,【参考】数式用!$AI$5:$AJ$51, 2, FALSE), "")</f>
        <v/>
      </c>
      <c r="AF33" s="488" t="str">
        <f t="shared" si="0"/>
        <v/>
      </c>
      <c r="AG33" s="489" t="str">
        <f t="shared" si="1"/>
        <v/>
      </c>
      <c r="AH33" s="490" t="str">
        <f>IFERROR(VLOOKUP(N33,【参考】数式用!$AM$3:$AN$56, 2, FALSE), "")</f>
        <v/>
      </c>
      <c r="AI33" s="415"/>
      <c r="AJ33" s="388"/>
      <c r="AK33" s="388"/>
      <c r="AL33" s="388"/>
      <c r="AM33" s="388"/>
      <c r="AN33" s="388"/>
      <c r="AO33" s="388"/>
      <c r="AP33" s="388"/>
      <c r="AQ33" s="388"/>
    </row>
    <row r="34" spans="1:43" customFormat="1" ht="40.200000000000003" customHeight="1">
      <c r="A34" s="417">
        <v>21</v>
      </c>
      <c r="B34" s="900" t="str">
        <f>IF(基本情報入力シート!C65="","",基本情報入力シート!C65)</f>
        <v/>
      </c>
      <c r="C34" s="901"/>
      <c r="D34" s="901"/>
      <c r="E34" s="901"/>
      <c r="F34" s="901"/>
      <c r="G34" s="901"/>
      <c r="H34" s="901"/>
      <c r="I34" s="902"/>
      <c r="J34" s="419" t="str">
        <f>IF(基本情報入力シート!M65="","",基本情報入力シート!M65)</f>
        <v/>
      </c>
      <c r="K34" s="419" t="str">
        <f>IF(基本情報入力シート!R65="","",基本情報入力シート!R65)</f>
        <v/>
      </c>
      <c r="L34" s="419" t="str">
        <f>IF(基本情報入力シート!W65="","",基本情報入力シート!W65)</f>
        <v/>
      </c>
      <c r="M34" s="419" t="str">
        <f>IF(基本情報入力シート!X65="","",基本情報入力シート!X65)</f>
        <v/>
      </c>
      <c r="N34" s="420" t="str">
        <f>IF(基本情報入力シート!Y65="","",基本情報入力シート!Y65)</f>
        <v/>
      </c>
      <c r="O34" s="442"/>
      <c r="P34" s="446"/>
      <c r="Q34" s="38" t="str">
        <f>IFERROR(ROUNDDOWN(P34*VLOOKUP(N34,【参考】数式用!$V$2:$AA$58,MATCH(O34,【参考】数式用!$X$4:$AA$4)+2,FALSE)*0.5, 0), "")</f>
        <v/>
      </c>
      <c r="R34" s="447"/>
      <c r="S34" s="899"/>
      <c r="T34" s="899"/>
      <c r="U34" s="445"/>
      <c r="V34" s="454"/>
      <c r="W34" s="455"/>
      <c r="X34" s="421" t="str">
        <f>IFERROR(IF(V34="ー", "", ROUNDDOWN(W34*VLOOKUP(N34,【参考】数式用!$V$2:$AG$51,MATCH(V34,【参考】数式用!$AB$4:$AG$4)+6,FALSE)*0.5, 0)), "")</f>
        <v/>
      </c>
      <c r="Y34" s="456"/>
      <c r="Z34" s="455"/>
      <c r="AA34" s="445"/>
      <c r="AB34" s="486" t="e">
        <f>VLOOKUP(N34,【参考】数式用!$A$3:$N$58,14,FALSE)</f>
        <v>#N/A</v>
      </c>
      <c r="AC34" s="486" t="str">
        <f>IFERROR(VLOOKUP(N34,【参考】数式用!$A$3:$N$58,14,FALSE),"")&amp;"_4_5"</f>
        <v>_4_5</v>
      </c>
      <c r="AD34" s="486" t="str">
        <f>IFERROR(VLOOKUP(N34,【参考】数式用!$A$3:$N$58,14,FALSE),"")&amp;"_6"</f>
        <v>_6</v>
      </c>
      <c r="AE34" s="487" t="str">
        <f>IFERROR(VLOOKUP(N34,【参考】数式用!$AI$5:$AJ$51, 2, FALSE), "")</f>
        <v/>
      </c>
      <c r="AF34" s="488" t="str">
        <f t="shared" si="0"/>
        <v/>
      </c>
      <c r="AG34" s="489" t="str">
        <f t="shared" si="1"/>
        <v/>
      </c>
      <c r="AH34" s="490" t="str">
        <f>IFERROR(VLOOKUP(N34,【参考】数式用!$AM$3:$AN$56, 2, FALSE), "")</f>
        <v/>
      </c>
      <c r="AI34" s="415"/>
      <c r="AJ34" s="388"/>
      <c r="AK34" s="388"/>
      <c r="AL34" s="388"/>
      <c r="AM34" s="388"/>
      <c r="AN34" s="388"/>
      <c r="AO34" s="388"/>
      <c r="AP34" s="388"/>
      <c r="AQ34" s="388"/>
    </row>
    <row r="35" spans="1:43" customFormat="1" ht="40.200000000000003" customHeight="1">
      <c r="A35" s="422">
        <v>22</v>
      </c>
      <c r="B35" s="916" t="str">
        <f>IF(基本情報入力シート!C66="","",基本情報入力シート!C66)</f>
        <v/>
      </c>
      <c r="C35" s="917"/>
      <c r="D35" s="917"/>
      <c r="E35" s="917"/>
      <c r="F35" s="917"/>
      <c r="G35" s="917"/>
      <c r="H35" s="917"/>
      <c r="I35" s="918"/>
      <c r="J35" s="423" t="str">
        <f>IF(基本情報入力シート!M66="","",基本情報入力シート!M66)</f>
        <v/>
      </c>
      <c r="K35" s="424" t="str">
        <f>IF(基本情報入力シート!R66="","",基本情報入力シート!R66)</f>
        <v/>
      </c>
      <c r="L35" s="424" t="str">
        <f>IF(基本情報入力シート!W66="","",基本情報入力シート!W66)</f>
        <v/>
      </c>
      <c r="M35" s="423" t="str">
        <f>IF(基本情報入力シート!X66="","",基本情報入力シート!X66)</f>
        <v/>
      </c>
      <c r="N35" s="425" t="str">
        <f>IF(基本情報入力シート!Y66="","",基本情報入力シート!Y66)</f>
        <v/>
      </c>
      <c r="O35" s="442"/>
      <c r="P35" s="446"/>
      <c r="Q35" s="38" t="str">
        <f>IFERROR(ROUNDDOWN(P35*VLOOKUP(N35,【参考】数式用!$V$2:$AA$58,MATCH(O35,【参考】数式用!$X$4:$AA$4)+2,FALSE)*0.5, 0), "")</f>
        <v/>
      </c>
      <c r="R35" s="447"/>
      <c r="S35" s="899"/>
      <c r="T35" s="899"/>
      <c r="U35" s="445"/>
      <c r="V35" s="454"/>
      <c r="W35" s="455"/>
      <c r="X35" s="421" t="str">
        <f>IFERROR(IF(V35="ー", "", ROUNDDOWN(W35*VLOOKUP(N35,【参考】数式用!$V$2:$AG$51,MATCH(V35,【参考】数式用!$AB$4:$AG$4)+6,FALSE)*0.5, 0)), "")</f>
        <v/>
      </c>
      <c r="Y35" s="456"/>
      <c r="Z35" s="455"/>
      <c r="AA35" s="445"/>
      <c r="AB35" s="486" t="e">
        <f>VLOOKUP(N35,【参考】数式用!$A$3:$N$58,14,FALSE)</f>
        <v>#N/A</v>
      </c>
      <c r="AC35" s="486" t="str">
        <f>IFERROR(VLOOKUP(N35,【参考】数式用!$A$3:$N$58,14,FALSE),"")&amp;"_4_5"</f>
        <v>_4_5</v>
      </c>
      <c r="AD35" s="486" t="str">
        <f>IFERROR(VLOOKUP(N35,【参考】数式用!$A$3:$N$58,14,FALSE),"")&amp;"_6"</f>
        <v>_6</v>
      </c>
      <c r="AE35" s="487" t="str">
        <f>IFERROR(VLOOKUP(N35,【参考】数式用!$AI$5:$AJ$51, 2, FALSE), "")</f>
        <v/>
      </c>
      <c r="AF35" s="488" t="str">
        <f t="shared" si="0"/>
        <v/>
      </c>
      <c r="AG35" s="489" t="str">
        <f t="shared" si="1"/>
        <v/>
      </c>
      <c r="AH35" s="490" t="str">
        <f>IFERROR(VLOOKUP(N35,【参考】数式用!$AM$3:$AN$56, 2, FALSE), "")</f>
        <v/>
      </c>
      <c r="AI35" s="415"/>
      <c r="AJ35" s="388"/>
      <c r="AK35" s="388"/>
      <c r="AL35" s="388"/>
      <c r="AM35" s="388"/>
      <c r="AN35" s="388"/>
      <c r="AO35" s="388"/>
      <c r="AP35" s="388"/>
      <c r="AQ35" s="388"/>
    </row>
    <row r="36" spans="1:43" customFormat="1" ht="40.200000000000003" customHeight="1">
      <c r="A36" s="417">
        <v>23</v>
      </c>
      <c r="B36" s="900" t="str">
        <f>IF(基本情報入力シート!C67="","",基本情報入力シート!C67)</f>
        <v/>
      </c>
      <c r="C36" s="901"/>
      <c r="D36" s="901"/>
      <c r="E36" s="901"/>
      <c r="F36" s="901"/>
      <c r="G36" s="901"/>
      <c r="H36" s="901"/>
      <c r="I36" s="902"/>
      <c r="J36" s="418" t="str">
        <f>IF(基本情報入力シート!M67="","",基本情報入力シート!M67)</f>
        <v/>
      </c>
      <c r="K36" s="419" t="str">
        <f>IF(基本情報入力シート!R67="","",基本情報入力シート!R67)</f>
        <v/>
      </c>
      <c r="L36" s="419" t="str">
        <f>IF(基本情報入力シート!W67="","",基本情報入力シート!W67)</f>
        <v/>
      </c>
      <c r="M36" s="418" t="str">
        <f>IF(基本情報入力シート!X67="","",基本情報入力シート!X67)</f>
        <v/>
      </c>
      <c r="N36" s="420" t="str">
        <f>IF(基本情報入力シート!Y67="","",基本情報入力シート!Y67)</f>
        <v/>
      </c>
      <c r="O36" s="442"/>
      <c r="P36" s="446"/>
      <c r="Q36" s="38" t="str">
        <f>IFERROR(ROUNDDOWN(P36*VLOOKUP(N36,【参考】数式用!$V$2:$AA$58,MATCH(O36,【参考】数式用!$X$4:$AA$4)+2,FALSE)*0.5, 0), "")</f>
        <v/>
      </c>
      <c r="R36" s="447"/>
      <c r="S36" s="899"/>
      <c r="T36" s="899"/>
      <c r="U36" s="445"/>
      <c r="V36" s="454"/>
      <c r="W36" s="455"/>
      <c r="X36" s="421" t="str">
        <f>IFERROR(IF(V36="ー", "", ROUNDDOWN(W36*VLOOKUP(N36,【参考】数式用!$V$2:$AG$51,MATCH(V36,【参考】数式用!$AB$4:$AG$4)+6,FALSE)*0.5, 0)), "")</f>
        <v/>
      </c>
      <c r="Y36" s="456"/>
      <c r="Z36" s="455"/>
      <c r="AA36" s="445"/>
      <c r="AB36" s="486" t="e">
        <f>VLOOKUP(N36,【参考】数式用!$A$3:$N$58,14,FALSE)</f>
        <v>#N/A</v>
      </c>
      <c r="AC36" s="486" t="str">
        <f>IFERROR(VLOOKUP(N36,【参考】数式用!$A$3:$N$58,14,FALSE),"")&amp;"_4_5"</f>
        <v>_4_5</v>
      </c>
      <c r="AD36" s="486" t="str">
        <f>IFERROR(VLOOKUP(N36,【参考】数式用!$A$3:$N$58,14,FALSE),"")&amp;"_6"</f>
        <v>_6</v>
      </c>
      <c r="AE36" s="487" t="str">
        <f>IFERROR(VLOOKUP(N36,【参考】数式用!$AI$5:$AJ$51, 2, FALSE), "")</f>
        <v/>
      </c>
      <c r="AF36" s="488" t="str">
        <f t="shared" si="0"/>
        <v/>
      </c>
      <c r="AG36" s="489" t="str">
        <f t="shared" si="1"/>
        <v/>
      </c>
      <c r="AH36" s="490" t="str">
        <f>IFERROR(VLOOKUP(N36,【参考】数式用!$AM$3:$AN$56, 2, FALSE), "")</f>
        <v/>
      </c>
      <c r="AI36" s="415"/>
      <c r="AJ36" s="388"/>
      <c r="AK36" s="388"/>
      <c r="AL36" s="388"/>
      <c r="AM36" s="388"/>
      <c r="AN36" s="388"/>
      <c r="AO36" s="388"/>
      <c r="AP36" s="388"/>
      <c r="AQ36" s="388"/>
    </row>
    <row r="37" spans="1:43" customFormat="1" ht="40.200000000000003" customHeight="1">
      <c r="A37" s="417">
        <v>24</v>
      </c>
      <c r="B37" s="900" t="str">
        <f>IF(基本情報入力シート!C68="","",基本情報入力シート!C68)</f>
        <v/>
      </c>
      <c r="C37" s="901"/>
      <c r="D37" s="901"/>
      <c r="E37" s="901"/>
      <c r="F37" s="901"/>
      <c r="G37" s="901"/>
      <c r="H37" s="901"/>
      <c r="I37" s="902"/>
      <c r="J37" s="418" t="str">
        <f>IF(基本情報入力シート!M68="","",基本情報入力シート!M68)</f>
        <v/>
      </c>
      <c r="K37" s="419" t="str">
        <f>IF(基本情報入力シート!R68="","",基本情報入力シート!R68)</f>
        <v/>
      </c>
      <c r="L37" s="419" t="str">
        <f>IF(基本情報入力シート!W68="","",基本情報入力シート!W68)</f>
        <v/>
      </c>
      <c r="M37" s="418" t="str">
        <f>IF(基本情報入力シート!X68="","",基本情報入力シート!X68)</f>
        <v/>
      </c>
      <c r="N37" s="420" t="str">
        <f>IF(基本情報入力シート!Y68="","",基本情報入力シート!Y68)</f>
        <v/>
      </c>
      <c r="O37" s="442"/>
      <c r="P37" s="446"/>
      <c r="Q37" s="38" t="str">
        <f>IFERROR(ROUNDDOWN(P37*VLOOKUP(N37,【参考】数式用!$V$2:$AA$58,MATCH(O37,【参考】数式用!$X$4:$AA$4)+2,FALSE)*0.5, 0), "")</f>
        <v/>
      </c>
      <c r="R37" s="447"/>
      <c r="S37" s="899"/>
      <c r="T37" s="899"/>
      <c r="U37" s="445"/>
      <c r="V37" s="454"/>
      <c r="W37" s="455"/>
      <c r="X37" s="421" t="str">
        <f>IFERROR(IF(V37="ー", "", ROUNDDOWN(W37*VLOOKUP(N37,【参考】数式用!$V$2:$AG$51,MATCH(V37,【参考】数式用!$AB$4:$AG$4)+6,FALSE)*0.5, 0)), "")</f>
        <v/>
      </c>
      <c r="Y37" s="456"/>
      <c r="Z37" s="455"/>
      <c r="AA37" s="445"/>
      <c r="AB37" s="486" t="e">
        <f>VLOOKUP(N37,【参考】数式用!$A$3:$N$58,14,FALSE)</f>
        <v>#N/A</v>
      </c>
      <c r="AC37" s="486" t="str">
        <f>IFERROR(VLOOKUP(N37,【参考】数式用!$A$3:$N$58,14,FALSE),"")&amp;"_4_5"</f>
        <v>_4_5</v>
      </c>
      <c r="AD37" s="486" t="str">
        <f>IFERROR(VLOOKUP(N37,【参考】数式用!$A$3:$N$58,14,FALSE),"")&amp;"_6"</f>
        <v>_6</v>
      </c>
      <c r="AE37" s="487" t="str">
        <f>IFERROR(VLOOKUP(N37,【参考】数式用!$AI$5:$AJ$51, 2, FALSE), "")</f>
        <v/>
      </c>
      <c r="AF37" s="488" t="str">
        <f t="shared" si="0"/>
        <v/>
      </c>
      <c r="AG37" s="489" t="str">
        <f t="shared" si="1"/>
        <v/>
      </c>
      <c r="AH37" s="490" t="str">
        <f>IFERROR(VLOOKUP(N37,【参考】数式用!$AM$3:$AN$56, 2, FALSE), "")</f>
        <v/>
      </c>
      <c r="AI37" s="415"/>
      <c r="AJ37" s="388"/>
      <c r="AK37" s="388"/>
      <c r="AL37" s="388"/>
      <c r="AM37" s="388"/>
      <c r="AN37" s="388"/>
      <c r="AO37" s="388"/>
      <c r="AP37" s="388"/>
      <c r="AQ37" s="388"/>
    </row>
    <row r="38" spans="1:43" customFormat="1" ht="40.200000000000003" customHeight="1">
      <c r="A38" s="417">
        <v>25</v>
      </c>
      <c r="B38" s="900" t="str">
        <f>IF(基本情報入力シート!C69="","",基本情報入力シート!C69)</f>
        <v/>
      </c>
      <c r="C38" s="901"/>
      <c r="D38" s="901"/>
      <c r="E38" s="901"/>
      <c r="F38" s="901"/>
      <c r="G38" s="901"/>
      <c r="H38" s="901"/>
      <c r="I38" s="902"/>
      <c r="J38" s="418" t="str">
        <f>IF(基本情報入力シート!M69="","",基本情報入力シート!M69)</f>
        <v/>
      </c>
      <c r="K38" s="419" t="str">
        <f>IF(基本情報入力シート!R69="","",基本情報入力シート!R69)</f>
        <v/>
      </c>
      <c r="L38" s="419" t="str">
        <f>IF(基本情報入力シート!W69="","",基本情報入力シート!W69)</f>
        <v/>
      </c>
      <c r="M38" s="418" t="str">
        <f>IF(基本情報入力シート!X69="","",基本情報入力シート!X69)</f>
        <v/>
      </c>
      <c r="N38" s="420" t="str">
        <f>IF(基本情報入力シート!Y69="","",基本情報入力シート!Y69)</f>
        <v/>
      </c>
      <c r="O38" s="442"/>
      <c r="P38" s="446"/>
      <c r="Q38" s="38" t="str">
        <f>IFERROR(ROUNDDOWN(P38*VLOOKUP(N38,【参考】数式用!$V$2:$AA$58,MATCH(O38,【参考】数式用!$X$4:$AA$4)+2,FALSE)*0.5, 0), "")</f>
        <v/>
      </c>
      <c r="R38" s="447"/>
      <c r="S38" s="899"/>
      <c r="T38" s="899"/>
      <c r="U38" s="445"/>
      <c r="V38" s="454"/>
      <c r="W38" s="455"/>
      <c r="X38" s="421" t="str">
        <f>IFERROR(IF(V38="ー", "", ROUNDDOWN(W38*VLOOKUP(N38,【参考】数式用!$V$2:$AG$51,MATCH(V38,【参考】数式用!$AB$4:$AG$4)+6,FALSE)*0.5, 0)), "")</f>
        <v/>
      </c>
      <c r="Y38" s="456"/>
      <c r="Z38" s="455"/>
      <c r="AA38" s="445"/>
      <c r="AB38" s="486" t="e">
        <f>VLOOKUP(N38,【参考】数式用!$A$3:$N$58,14,FALSE)</f>
        <v>#N/A</v>
      </c>
      <c r="AC38" s="486" t="str">
        <f>IFERROR(VLOOKUP(N38,【参考】数式用!$A$3:$N$58,14,FALSE),"")&amp;"_4_5"</f>
        <v>_4_5</v>
      </c>
      <c r="AD38" s="486" t="str">
        <f>IFERROR(VLOOKUP(N38,【参考】数式用!$A$3:$N$58,14,FALSE),"")&amp;"_6"</f>
        <v>_6</v>
      </c>
      <c r="AE38" s="487" t="str">
        <f>IFERROR(VLOOKUP(N38,【参考】数式用!$AI$5:$AJ$51, 2, FALSE), "")</f>
        <v/>
      </c>
      <c r="AF38" s="488" t="str">
        <f t="shared" si="0"/>
        <v/>
      </c>
      <c r="AG38" s="489" t="str">
        <f t="shared" si="1"/>
        <v/>
      </c>
      <c r="AH38" s="490" t="str">
        <f>IFERROR(VLOOKUP(N38,【参考】数式用!$AM$3:$AN$56, 2, FALSE), "")</f>
        <v/>
      </c>
      <c r="AI38" s="415"/>
      <c r="AJ38" s="388"/>
      <c r="AK38" s="388"/>
      <c r="AL38" s="388"/>
      <c r="AM38" s="388"/>
      <c r="AN38" s="388"/>
      <c r="AO38" s="388"/>
      <c r="AP38" s="388"/>
      <c r="AQ38" s="388"/>
    </row>
    <row r="39" spans="1:43" customFormat="1" ht="40.200000000000003" customHeight="1">
      <c r="A39" s="417">
        <v>26</v>
      </c>
      <c r="B39" s="900" t="str">
        <f>IF(基本情報入力シート!C70="","",基本情報入力シート!C70)</f>
        <v/>
      </c>
      <c r="C39" s="901"/>
      <c r="D39" s="901"/>
      <c r="E39" s="901"/>
      <c r="F39" s="901"/>
      <c r="G39" s="901"/>
      <c r="H39" s="901"/>
      <c r="I39" s="902"/>
      <c r="J39" s="418" t="str">
        <f>IF(基本情報入力シート!M70="","",基本情報入力シート!M70)</f>
        <v/>
      </c>
      <c r="K39" s="419" t="str">
        <f>IF(基本情報入力シート!R70="","",基本情報入力シート!R70)</f>
        <v/>
      </c>
      <c r="L39" s="419" t="str">
        <f>IF(基本情報入力シート!W70="","",基本情報入力シート!W70)</f>
        <v/>
      </c>
      <c r="M39" s="418" t="str">
        <f>IF(基本情報入力シート!X70="","",基本情報入力シート!X70)</f>
        <v/>
      </c>
      <c r="N39" s="420" t="str">
        <f>IF(基本情報入力シート!Y70="","",基本情報入力シート!Y70)</f>
        <v/>
      </c>
      <c r="O39" s="442"/>
      <c r="P39" s="446"/>
      <c r="Q39" s="38" t="str">
        <f>IFERROR(ROUNDDOWN(P39*VLOOKUP(N39,【参考】数式用!$V$2:$AA$58,MATCH(O39,【参考】数式用!$X$4:$AA$4)+2,FALSE)*0.5, 0), "")</f>
        <v/>
      </c>
      <c r="R39" s="447"/>
      <c r="S39" s="899"/>
      <c r="T39" s="899"/>
      <c r="U39" s="445"/>
      <c r="V39" s="454"/>
      <c r="W39" s="455"/>
      <c r="X39" s="421" t="str">
        <f>IFERROR(IF(V39="ー", "", ROUNDDOWN(W39*VLOOKUP(N39,【参考】数式用!$V$2:$AG$51,MATCH(V39,【参考】数式用!$AB$4:$AG$4)+6,FALSE)*0.5, 0)), "")</f>
        <v/>
      </c>
      <c r="Y39" s="456"/>
      <c r="Z39" s="455"/>
      <c r="AA39" s="445"/>
      <c r="AB39" s="486" t="e">
        <f>VLOOKUP(N39,【参考】数式用!$A$3:$N$58,14,FALSE)</f>
        <v>#N/A</v>
      </c>
      <c r="AC39" s="486" t="str">
        <f>IFERROR(VLOOKUP(N39,【参考】数式用!$A$3:$N$58,14,FALSE),"")&amp;"_4_5"</f>
        <v>_4_5</v>
      </c>
      <c r="AD39" s="486" t="str">
        <f>IFERROR(VLOOKUP(N39,【参考】数式用!$A$3:$N$58,14,FALSE),"")&amp;"_6"</f>
        <v>_6</v>
      </c>
      <c r="AE39" s="487" t="str">
        <f>IFERROR(VLOOKUP(N39,【参考】数式用!$AI$5:$AJ$51, 2, FALSE), "")</f>
        <v/>
      </c>
      <c r="AF39" s="488" t="str">
        <f t="shared" si="0"/>
        <v/>
      </c>
      <c r="AG39" s="489" t="str">
        <f t="shared" si="1"/>
        <v/>
      </c>
      <c r="AH39" s="490" t="str">
        <f>IFERROR(VLOOKUP(N39,【参考】数式用!$AM$3:$AN$56, 2, FALSE), "")</f>
        <v/>
      </c>
      <c r="AI39" s="415"/>
      <c r="AJ39" s="388"/>
      <c r="AK39" s="388"/>
      <c r="AL39" s="388"/>
      <c r="AM39" s="388"/>
      <c r="AN39" s="388"/>
      <c r="AO39" s="388"/>
      <c r="AP39" s="388"/>
      <c r="AQ39" s="388"/>
    </row>
    <row r="40" spans="1:43" customFormat="1" ht="40.200000000000003" customHeight="1">
      <c r="A40" s="417">
        <v>27</v>
      </c>
      <c r="B40" s="900" t="str">
        <f>IF(基本情報入力シート!C71="","",基本情報入力シート!C71)</f>
        <v/>
      </c>
      <c r="C40" s="901"/>
      <c r="D40" s="901"/>
      <c r="E40" s="901"/>
      <c r="F40" s="901"/>
      <c r="G40" s="901"/>
      <c r="H40" s="901"/>
      <c r="I40" s="902"/>
      <c r="J40" s="418" t="str">
        <f>IF(基本情報入力シート!M71="","",基本情報入力シート!M71)</f>
        <v/>
      </c>
      <c r="K40" s="419" t="str">
        <f>IF(基本情報入力シート!R71="","",基本情報入力シート!R71)</f>
        <v/>
      </c>
      <c r="L40" s="419" t="str">
        <f>IF(基本情報入力シート!W71="","",基本情報入力シート!W71)</f>
        <v/>
      </c>
      <c r="M40" s="418" t="str">
        <f>IF(基本情報入力シート!X71="","",基本情報入力シート!X71)</f>
        <v/>
      </c>
      <c r="N40" s="420" t="str">
        <f>IF(基本情報入力シート!Y71="","",基本情報入力シート!Y71)</f>
        <v/>
      </c>
      <c r="O40" s="442"/>
      <c r="P40" s="446"/>
      <c r="Q40" s="38" t="str">
        <f>IFERROR(ROUNDDOWN(P40*VLOOKUP(N40,【参考】数式用!$V$2:$AA$58,MATCH(O40,【参考】数式用!$X$4:$AA$4)+2,FALSE)*0.5, 0), "")</f>
        <v/>
      </c>
      <c r="R40" s="447"/>
      <c r="S40" s="899"/>
      <c r="T40" s="899"/>
      <c r="U40" s="445"/>
      <c r="V40" s="454"/>
      <c r="W40" s="455"/>
      <c r="X40" s="421" t="str">
        <f>IFERROR(IF(V40="ー", "", ROUNDDOWN(W40*VLOOKUP(N40,【参考】数式用!$V$2:$AG$51,MATCH(V40,【参考】数式用!$AB$4:$AG$4)+6,FALSE)*0.5, 0)), "")</f>
        <v/>
      </c>
      <c r="Y40" s="456"/>
      <c r="Z40" s="455"/>
      <c r="AA40" s="445"/>
      <c r="AB40" s="486" t="e">
        <f>VLOOKUP(N40,【参考】数式用!$A$3:$N$58,14,FALSE)</f>
        <v>#N/A</v>
      </c>
      <c r="AC40" s="486" t="str">
        <f>IFERROR(VLOOKUP(N40,【参考】数式用!$A$3:$N$58,14,FALSE),"")&amp;"_4_5"</f>
        <v>_4_5</v>
      </c>
      <c r="AD40" s="486" t="str">
        <f>IFERROR(VLOOKUP(N40,【参考】数式用!$A$3:$N$58,14,FALSE),"")&amp;"_6"</f>
        <v>_6</v>
      </c>
      <c r="AE40" s="487" t="str">
        <f>IFERROR(VLOOKUP(N40,【参考】数式用!$AI$5:$AJ$51, 2, FALSE), "")</f>
        <v/>
      </c>
      <c r="AF40" s="488" t="str">
        <f t="shared" si="0"/>
        <v/>
      </c>
      <c r="AG40" s="489" t="str">
        <f t="shared" si="1"/>
        <v/>
      </c>
      <c r="AH40" s="490" t="str">
        <f>IFERROR(VLOOKUP(N40,【参考】数式用!$AM$3:$AN$56, 2, FALSE), "")</f>
        <v/>
      </c>
      <c r="AI40" s="415"/>
      <c r="AJ40" s="388"/>
      <c r="AK40" s="388"/>
      <c r="AL40" s="388"/>
      <c r="AM40" s="388"/>
      <c r="AN40" s="388"/>
      <c r="AO40" s="388"/>
      <c r="AP40" s="388"/>
      <c r="AQ40" s="388"/>
    </row>
    <row r="41" spans="1:43" customFormat="1" ht="40.200000000000003" customHeight="1">
      <c r="A41" s="417">
        <v>28</v>
      </c>
      <c r="B41" s="900" t="str">
        <f>IF(基本情報入力シート!C72="","",基本情報入力シート!C72)</f>
        <v/>
      </c>
      <c r="C41" s="901"/>
      <c r="D41" s="901"/>
      <c r="E41" s="901"/>
      <c r="F41" s="901"/>
      <c r="G41" s="901"/>
      <c r="H41" s="901"/>
      <c r="I41" s="902"/>
      <c r="J41" s="418" t="str">
        <f>IF(基本情報入力シート!M72="","",基本情報入力シート!M72)</f>
        <v/>
      </c>
      <c r="K41" s="419" t="str">
        <f>IF(基本情報入力シート!R72="","",基本情報入力シート!R72)</f>
        <v/>
      </c>
      <c r="L41" s="419" t="str">
        <f>IF(基本情報入力シート!W72="","",基本情報入力シート!W72)</f>
        <v/>
      </c>
      <c r="M41" s="418" t="str">
        <f>IF(基本情報入力シート!X72="","",基本情報入力シート!X72)</f>
        <v/>
      </c>
      <c r="N41" s="420" t="str">
        <f>IF(基本情報入力シート!Y72="","",基本情報入力シート!Y72)</f>
        <v/>
      </c>
      <c r="O41" s="442"/>
      <c r="P41" s="446"/>
      <c r="Q41" s="38" t="str">
        <f>IFERROR(ROUNDDOWN(P41*VLOOKUP(N41,【参考】数式用!$V$2:$AA$58,MATCH(O41,【参考】数式用!$X$4:$AA$4)+2,FALSE)*0.5, 0), "")</f>
        <v/>
      </c>
      <c r="R41" s="447"/>
      <c r="S41" s="899"/>
      <c r="T41" s="899"/>
      <c r="U41" s="445"/>
      <c r="V41" s="454"/>
      <c r="W41" s="455"/>
      <c r="X41" s="421" t="str">
        <f>IFERROR(IF(V41="ー", "", ROUNDDOWN(W41*VLOOKUP(N41,【参考】数式用!$V$2:$AG$51,MATCH(V41,【参考】数式用!$AB$4:$AG$4)+6,FALSE)*0.5, 0)), "")</f>
        <v/>
      </c>
      <c r="Y41" s="456"/>
      <c r="Z41" s="455"/>
      <c r="AA41" s="445"/>
      <c r="AB41" s="486" t="e">
        <f>VLOOKUP(N41,【参考】数式用!$A$3:$N$58,14,FALSE)</f>
        <v>#N/A</v>
      </c>
      <c r="AC41" s="486" t="str">
        <f>IFERROR(VLOOKUP(N41,【参考】数式用!$A$3:$N$58,14,FALSE),"")&amp;"_4_5"</f>
        <v>_4_5</v>
      </c>
      <c r="AD41" s="486" t="str">
        <f>IFERROR(VLOOKUP(N41,【参考】数式用!$A$3:$N$58,14,FALSE),"")&amp;"_6"</f>
        <v>_6</v>
      </c>
      <c r="AE41" s="487" t="str">
        <f>IFERROR(VLOOKUP(N41,【参考】数式用!$AI$5:$AJ$51, 2, FALSE), "")</f>
        <v/>
      </c>
      <c r="AF41" s="488" t="str">
        <f t="shared" si="0"/>
        <v/>
      </c>
      <c r="AG41" s="489" t="str">
        <f t="shared" si="1"/>
        <v/>
      </c>
      <c r="AH41" s="490" t="str">
        <f>IFERROR(VLOOKUP(N41,【参考】数式用!$AM$3:$AN$56, 2, FALSE), "")</f>
        <v/>
      </c>
      <c r="AI41" s="415"/>
      <c r="AJ41" s="388"/>
      <c r="AK41" s="388"/>
      <c r="AL41" s="388"/>
      <c r="AM41" s="388"/>
      <c r="AN41" s="388"/>
      <c r="AO41" s="388"/>
      <c r="AP41" s="388"/>
      <c r="AQ41" s="388"/>
    </row>
    <row r="42" spans="1:43" customFormat="1" ht="40.200000000000003" customHeight="1">
      <c r="A42" s="417">
        <v>29</v>
      </c>
      <c r="B42" s="900" t="str">
        <f>IF(基本情報入力シート!C73="","",基本情報入力シート!C73)</f>
        <v/>
      </c>
      <c r="C42" s="901"/>
      <c r="D42" s="901"/>
      <c r="E42" s="901"/>
      <c r="F42" s="901"/>
      <c r="G42" s="901"/>
      <c r="H42" s="901"/>
      <c r="I42" s="902"/>
      <c r="J42" s="418" t="str">
        <f>IF(基本情報入力シート!M73="","",基本情報入力シート!M73)</f>
        <v/>
      </c>
      <c r="K42" s="419" t="str">
        <f>IF(基本情報入力シート!R73="","",基本情報入力シート!R73)</f>
        <v/>
      </c>
      <c r="L42" s="419" t="str">
        <f>IF(基本情報入力シート!W73="","",基本情報入力シート!W73)</f>
        <v/>
      </c>
      <c r="M42" s="418" t="str">
        <f>IF(基本情報入力シート!X73="","",基本情報入力シート!X73)</f>
        <v/>
      </c>
      <c r="N42" s="420" t="str">
        <f>IF(基本情報入力シート!Y73="","",基本情報入力シート!Y73)</f>
        <v/>
      </c>
      <c r="O42" s="442"/>
      <c r="P42" s="446"/>
      <c r="Q42" s="38" t="str">
        <f>IFERROR(ROUNDDOWN(P42*VLOOKUP(N42,【参考】数式用!$V$2:$AA$58,MATCH(O42,【参考】数式用!$X$4:$AA$4)+2,FALSE)*0.5, 0), "")</f>
        <v/>
      </c>
      <c r="R42" s="447"/>
      <c r="S42" s="899"/>
      <c r="T42" s="899"/>
      <c r="U42" s="445"/>
      <c r="V42" s="454"/>
      <c r="W42" s="455"/>
      <c r="X42" s="421" t="str">
        <f>IFERROR(IF(V42="ー", "", ROUNDDOWN(W42*VLOOKUP(N42,【参考】数式用!$V$2:$AG$51,MATCH(V42,【参考】数式用!$AB$4:$AG$4)+6,FALSE)*0.5, 0)), "")</f>
        <v/>
      </c>
      <c r="Y42" s="456"/>
      <c r="Z42" s="455"/>
      <c r="AA42" s="445"/>
      <c r="AB42" s="486" t="e">
        <f>VLOOKUP(N42,【参考】数式用!$A$3:$N$58,14,FALSE)</f>
        <v>#N/A</v>
      </c>
      <c r="AC42" s="486" t="str">
        <f>IFERROR(VLOOKUP(N42,【参考】数式用!$A$3:$N$58,14,FALSE),"")&amp;"_4_5"</f>
        <v>_4_5</v>
      </c>
      <c r="AD42" s="486" t="str">
        <f>IFERROR(VLOOKUP(N42,【参考】数式用!$A$3:$N$58,14,FALSE),"")&amp;"_6"</f>
        <v>_6</v>
      </c>
      <c r="AE42" s="487" t="str">
        <f>IFERROR(VLOOKUP(N42,【参考】数式用!$AI$5:$AJ$51, 2, FALSE), "")</f>
        <v/>
      </c>
      <c r="AF42" s="488" t="str">
        <f t="shared" si="0"/>
        <v/>
      </c>
      <c r="AG42" s="489" t="str">
        <f t="shared" si="1"/>
        <v/>
      </c>
      <c r="AH42" s="490" t="str">
        <f>IFERROR(VLOOKUP(N42,【参考】数式用!$AM$3:$AN$56, 2, FALSE), "")</f>
        <v/>
      </c>
      <c r="AI42" s="415"/>
      <c r="AJ42" s="388"/>
      <c r="AK42" s="388"/>
      <c r="AL42" s="388"/>
      <c r="AM42" s="388"/>
      <c r="AN42" s="388"/>
      <c r="AO42" s="388"/>
      <c r="AP42" s="388"/>
      <c r="AQ42" s="388"/>
    </row>
    <row r="43" spans="1:43" customFormat="1" ht="40.200000000000003" customHeight="1">
      <c r="A43" s="417">
        <v>30</v>
      </c>
      <c r="B43" s="900" t="str">
        <f>IF(基本情報入力シート!C74="","",基本情報入力シート!C74)</f>
        <v/>
      </c>
      <c r="C43" s="901"/>
      <c r="D43" s="901"/>
      <c r="E43" s="901"/>
      <c r="F43" s="901"/>
      <c r="G43" s="901"/>
      <c r="H43" s="901"/>
      <c r="I43" s="902"/>
      <c r="J43" s="418" t="str">
        <f>IF(基本情報入力シート!M74="","",基本情報入力シート!M74)</f>
        <v/>
      </c>
      <c r="K43" s="419" t="str">
        <f>IF(基本情報入力シート!R74="","",基本情報入力シート!R74)</f>
        <v/>
      </c>
      <c r="L43" s="419" t="str">
        <f>IF(基本情報入力シート!W74="","",基本情報入力シート!W74)</f>
        <v/>
      </c>
      <c r="M43" s="418" t="str">
        <f>IF(基本情報入力シート!X74="","",基本情報入力シート!X74)</f>
        <v/>
      </c>
      <c r="N43" s="420" t="str">
        <f>IF(基本情報入力シート!Y74="","",基本情報入力シート!Y74)</f>
        <v/>
      </c>
      <c r="O43" s="442"/>
      <c r="P43" s="446"/>
      <c r="Q43" s="38" t="str">
        <f>IFERROR(ROUNDDOWN(P43*VLOOKUP(N43,【参考】数式用!$V$2:$AA$58,MATCH(O43,【参考】数式用!$X$4:$AA$4)+2,FALSE)*0.5, 0), "")</f>
        <v/>
      </c>
      <c r="R43" s="447"/>
      <c r="S43" s="899"/>
      <c r="T43" s="899"/>
      <c r="U43" s="445"/>
      <c r="V43" s="454"/>
      <c r="W43" s="455"/>
      <c r="X43" s="421" t="str">
        <f>IFERROR(IF(V43="ー", "", ROUNDDOWN(W43*VLOOKUP(N43,【参考】数式用!$V$2:$AG$51,MATCH(V43,【参考】数式用!$AB$4:$AG$4)+6,FALSE)*0.5, 0)), "")</f>
        <v/>
      </c>
      <c r="Y43" s="456"/>
      <c r="Z43" s="455"/>
      <c r="AA43" s="445"/>
      <c r="AB43" s="486" t="e">
        <f>VLOOKUP(N43,【参考】数式用!$A$3:$N$58,14,FALSE)</f>
        <v>#N/A</v>
      </c>
      <c r="AC43" s="486" t="str">
        <f>IFERROR(VLOOKUP(N43,【参考】数式用!$A$3:$N$58,14,FALSE),"")&amp;"_4_5"</f>
        <v>_4_5</v>
      </c>
      <c r="AD43" s="486" t="str">
        <f>IFERROR(VLOOKUP(N43,【参考】数式用!$A$3:$N$58,14,FALSE),"")&amp;"_6"</f>
        <v>_6</v>
      </c>
      <c r="AE43" s="487" t="str">
        <f>IFERROR(VLOOKUP(N43,【参考】数式用!$AI$5:$AJ$51, 2, FALSE), "")</f>
        <v/>
      </c>
      <c r="AF43" s="488" t="str">
        <f t="shared" si="0"/>
        <v/>
      </c>
      <c r="AG43" s="489" t="str">
        <f t="shared" si="1"/>
        <v/>
      </c>
      <c r="AH43" s="490" t="str">
        <f>IFERROR(VLOOKUP(N43,【参考】数式用!$AM$3:$AN$56, 2, FALSE), "")</f>
        <v/>
      </c>
      <c r="AI43" s="415"/>
      <c r="AJ43" s="388"/>
      <c r="AK43" s="388"/>
      <c r="AL43" s="388"/>
      <c r="AM43" s="388"/>
      <c r="AN43" s="388"/>
      <c r="AO43" s="388"/>
      <c r="AP43" s="388"/>
      <c r="AQ43" s="388"/>
    </row>
    <row r="44" spans="1:43" customFormat="1" ht="40.200000000000003" customHeight="1">
      <c r="A44" s="417">
        <v>31</v>
      </c>
      <c r="B44" s="900" t="str">
        <f>IF(基本情報入力シート!C75="","",基本情報入力シート!C75)</f>
        <v/>
      </c>
      <c r="C44" s="901"/>
      <c r="D44" s="901"/>
      <c r="E44" s="901"/>
      <c r="F44" s="901"/>
      <c r="G44" s="901"/>
      <c r="H44" s="901"/>
      <c r="I44" s="902"/>
      <c r="J44" s="418" t="str">
        <f>IF(基本情報入力シート!M75="","",基本情報入力シート!M75)</f>
        <v/>
      </c>
      <c r="K44" s="419" t="str">
        <f>IF(基本情報入力シート!R75="","",基本情報入力シート!R75)</f>
        <v/>
      </c>
      <c r="L44" s="419" t="str">
        <f>IF(基本情報入力シート!W75="","",基本情報入力シート!W75)</f>
        <v/>
      </c>
      <c r="M44" s="418" t="str">
        <f>IF(基本情報入力シート!X75="","",基本情報入力シート!X75)</f>
        <v/>
      </c>
      <c r="N44" s="420" t="str">
        <f>IF(基本情報入力シート!Y75="","",基本情報入力シート!Y75)</f>
        <v/>
      </c>
      <c r="O44" s="442"/>
      <c r="P44" s="446"/>
      <c r="Q44" s="38" t="str">
        <f>IFERROR(ROUNDDOWN(P44*VLOOKUP(N44,【参考】数式用!$V$2:$AA$58,MATCH(O44,【参考】数式用!$X$4:$AA$4)+2,FALSE)*0.5, 0), "")</f>
        <v/>
      </c>
      <c r="R44" s="447"/>
      <c r="S44" s="899"/>
      <c r="T44" s="899"/>
      <c r="U44" s="445"/>
      <c r="V44" s="454"/>
      <c r="W44" s="455"/>
      <c r="X44" s="421" t="str">
        <f>IFERROR(IF(V44="ー", "", ROUNDDOWN(W44*VLOOKUP(N44,【参考】数式用!$V$2:$AG$51,MATCH(V44,【参考】数式用!$AB$4:$AG$4)+6,FALSE)*0.5, 0)), "")</f>
        <v/>
      </c>
      <c r="Y44" s="456"/>
      <c r="Z44" s="455"/>
      <c r="AA44" s="445"/>
      <c r="AB44" s="486" t="e">
        <f>VLOOKUP(N44,【参考】数式用!$A$3:$N$58,14,FALSE)</f>
        <v>#N/A</v>
      </c>
      <c r="AC44" s="486" t="str">
        <f>IFERROR(VLOOKUP(N44,【参考】数式用!$A$3:$N$58,14,FALSE),"")&amp;"_4_5"</f>
        <v>_4_5</v>
      </c>
      <c r="AD44" s="486" t="str">
        <f>IFERROR(VLOOKUP(N44,【参考】数式用!$A$3:$N$58,14,FALSE),"")&amp;"_6"</f>
        <v>_6</v>
      </c>
      <c r="AE44" s="487" t="str">
        <f>IFERROR(VLOOKUP(N44,【参考】数式用!$AI$5:$AJ$51, 2, FALSE), "")</f>
        <v/>
      </c>
      <c r="AF44" s="488" t="str">
        <f t="shared" si="0"/>
        <v/>
      </c>
      <c r="AG44" s="489" t="str">
        <f t="shared" si="1"/>
        <v/>
      </c>
      <c r="AH44" s="490" t="str">
        <f>IFERROR(VLOOKUP(N44,【参考】数式用!$AM$3:$AN$56, 2, FALSE), "")</f>
        <v/>
      </c>
      <c r="AI44" s="415"/>
      <c r="AJ44" s="388"/>
      <c r="AK44" s="388"/>
      <c r="AL44" s="388"/>
      <c r="AM44" s="388"/>
      <c r="AN44" s="388"/>
      <c r="AO44" s="388"/>
      <c r="AP44" s="388"/>
      <c r="AQ44" s="388"/>
    </row>
    <row r="45" spans="1:43" customFormat="1" ht="40.200000000000003" customHeight="1">
      <c r="A45" s="417">
        <v>32</v>
      </c>
      <c r="B45" s="900" t="str">
        <f>IF(基本情報入力シート!C76="","",基本情報入力シート!C76)</f>
        <v/>
      </c>
      <c r="C45" s="901"/>
      <c r="D45" s="901"/>
      <c r="E45" s="901"/>
      <c r="F45" s="901"/>
      <c r="G45" s="901"/>
      <c r="H45" s="901"/>
      <c r="I45" s="902"/>
      <c r="J45" s="418" t="str">
        <f>IF(基本情報入力シート!M76="","",基本情報入力シート!M76)</f>
        <v/>
      </c>
      <c r="K45" s="419" t="str">
        <f>IF(基本情報入力シート!R76="","",基本情報入力シート!R76)</f>
        <v/>
      </c>
      <c r="L45" s="419" t="str">
        <f>IF(基本情報入力シート!W76="","",基本情報入力シート!W76)</f>
        <v/>
      </c>
      <c r="M45" s="418" t="str">
        <f>IF(基本情報入力シート!X76="","",基本情報入力シート!X76)</f>
        <v/>
      </c>
      <c r="N45" s="420" t="str">
        <f>IF(基本情報入力シート!Y76="","",基本情報入力シート!Y76)</f>
        <v/>
      </c>
      <c r="O45" s="442"/>
      <c r="P45" s="446"/>
      <c r="Q45" s="38" t="str">
        <f>IFERROR(ROUNDDOWN(P45*VLOOKUP(N45,【参考】数式用!$V$2:$AA$58,MATCH(O45,【参考】数式用!$X$4:$AA$4)+2,FALSE)*0.5, 0), "")</f>
        <v/>
      </c>
      <c r="R45" s="447"/>
      <c r="S45" s="899"/>
      <c r="T45" s="899"/>
      <c r="U45" s="445"/>
      <c r="V45" s="454"/>
      <c r="W45" s="455"/>
      <c r="X45" s="421" t="str">
        <f>IFERROR(IF(V45="ー", "", ROUNDDOWN(W45*VLOOKUP(N45,【参考】数式用!$V$2:$AG$51,MATCH(V45,【参考】数式用!$AB$4:$AG$4)+6,FALSE)*0.5, 0)), "")</f>
        <v/>
      </c>
      <c r="Y45" s="456"/>
      <c r="Z45" s="455"/>
      <c r="AA45" s="445"/>
      <c r="AB45" s="486" t="e">
        <f>VLOOKUP(N45,【参考】数式用!$A$3:$N$58,14,FALSE)</f>
        <v>#N/A</v>
      </c>
      <c r="AC45" s="486" t="str">
        <f>IFERROR(VLOOKUP(N45,【参考】数式用!$A$3:$N$58,14,FALSE),"")&amp;"_4_5"</f>
        <v>_4_5</v>
      </c>
      <c r="AD45" s="486" t="str">
        <f>IFERROR(VLOOKUP(N45,【参考】数式用!$A$3:$N$58,14,FALSE),"")&amp;"_6"</f>
        <v>_6</v>
      </c>
      <c r="AE45" s="487" t="str">
        <f>IFERROR(VLOOKUP(N45,【参考】数式用!$AI$5:$AJ$51, 2, FALSE), "")</f>
        <v/>
      </c>
      <c r="AF45" s="488" t="str">
        <f t="shared" si="0"/>
        <v/>
      </c>
      <c r="AG45" s="489" t="str">
        <f t="shared" si="1"/>
        <v/>
      </c>
      <c r="AH45" s="490" t="str">
        <f>IFERROR(VLOOKUP(N45,【参考】数式用!$AM$3:$AN$56, 2, FALSE), "")</f>
        <v/>
      </c>
      <c r="AI45" s="415"/>
      <c r="AJ45" s="388"/>
      <c r="AK45" s="388"/>
      <c r="AL45" s="388"/>
      <c r="AM45" s="388"/>
      <c r="AN45" s="388"/>
      <c r="AO45" s="388"/>
      <c r="AP45" s="388"/>
      <c r="AQ45" s="388"/>
    </row>
    <row r="46" spans="1:43" customFormat="1" ht="40.200000000000003" customHeight="1">
      <c r="A46" s="417">
        <v>33</v>
      </c>
      <c r="B46" s="900" t="str">
        <f>IF(基本情報入力シート!C77="","",基本情報入力シート!C77)</f>
        <v/>
      </c>
      <c r="C46" s="901"/>
      <c r="D46" s="901"/>
      <c r="E46" s="901"/>
      <c r="F46" s="901"/>
      <c r="G46" s="901"/>
      <c r="H46" s="901"/>
      <c r="I46" s="902"/>
      <c r="J46" s="418" t="str">
        <f>IF(基本情報入力シート!M77="","",基本情報入力シート!M77)</f>
        <v/>
      </c>
      <c r="K46" s="419" t="str">
        <f>IF(基本情報入力シート!R77="","",基本情報入力シート!R77)</f>
        <v/>
      </c>
      <c r="L46" s="419" t="str">
        <f>IF(基本情報入力シート!W77="","",基本情報入力シート!W77)</f>
        <v/>
      </c>
      <c r="M46" s="418" t="str">
        <f>IF(基本情報入力シート!X77="","",基本情報入力シート!X77)</f>
        <v/>
      </c>
      <c r="N46" s="420" t="str">
        <f>IF(基本情報入力シート!Y77="","",基本情報入力シート!Y77)</f>
        <v/>
      </c>
      <c r="O46" s="442"/>
      <c r="P46" s="446"/>
      <c r="Q46" s="38" t="str">
        <f>IFERROR(ROUNDDOWN(P46*VLOOKUP(N46,【参考】数式用!$V$2:$AA$58,MATCH(O46,【参考】数式用!$X$4:$AA$4)+2,FALSE)*0.5, 0), "")</f>
        <v/>
      </c>
      <c r="R46" s="447"/>
      <c r="S46" s="899"/>
      <c r="T46" s="899"/>
      <c r="U46" s="445"/>
      <c r="V46" s="454"/>
      <c r="W46" s="455"/>
      <c r="X46" s="421" t="str">
        <f>IFERROR(IF(V46="ー", "", ROUNDDOWN(W46*VLOOKUP(N46,【参考】数式用!$V$2:$AG$51,MATCH(V46,【参考】数式用!$AB$4:$AG$4)+6,FALSE)*0.5, 0)), "")</f>
        <v/>
      </c>
      <c r="Y46" s="456"/>
      <c r="Z46" s="455"/>
      <c r="AA46" s="445"/>
      <c r="AB46" s="486" t="e">
        <f>VLOOKUP(N46,【参考】数式用!$A$3:$N$58,14,FALSE)</f>
        <v>#N/A</v>
      </c>
      <c r="AC46" s="486" t="str">
        <f>IFERROR(VLOOKUP(N46,【参考】数式用!$A$3:$N$58,14,FALSE),"")&amp;"_4_5"</f>
        <v>_4_5</v>
      </c>
      <c r="AD46" s="486" t="str">
        <f>IFERROR(VLOOKUP(N46,【参考】数式用!$A$3:$N$58,14,FALSE),"")&amp;"_6"</f>
        <v>_6</v>
      </c>
      <c r="AE46" s="487" t="str">
        <f>IFERROR(VLOOKUP(N46,【参考】数式用!$AI$5:$AJ$51, 2, FALSE), "")</f>
        <v/>
      </c>
      <c r="AF46" s="488" t="str">
        <f t="shared" si="0"/>
        <v/>
      </c>
      <c r="AG46" s="489" t="str">
        <f t="shared" si="1"/>
        <v/>
      </c>
      <c r="AH46" s="490" t="str">
        <f>IFERROR(VLOOKUP(N46,【参考】数式用!$AM$3:$AN$56, 2, FALSE), "")</f>
        <v/>
      </c>
      <c r="AI46" s="415"/>
      <c r="AJ46" s="388"/>
      <c r="AK46" s="388"/>
      <c r="AL46" s="388"/>
      <c r="AM46" s="388"/>
      <c r="AN46" s="388"/>
      <c r="AO46" s="388"/>
      <c r="AP46" s="388"/>
      <c r="AQ46" s="388"/>
    </row>
    <row r="47" spans="1:43" customFormat="1" ht="40.200000000000003" customHeight="1">
      <c r="A47" s="417">
        <v>34</v>
      </c>
      <c r="B47" s="900" t="str">
        <f>IF(基本情報入力シート!C78="","",基本情報入力シート!C78)</f>
        <v/>
      </c>
      <c r="C47" s="901"/>
      <c r="D47" s="901"/>
      <c r="E47" s="901"/>
      <c r="F47" s="901"/>
      <c r="G47" s="901"/>
      <c r="H47" s="901"/>
      <c r="I47" s="902"/>
      <c r="J47" s="418" t="str">
        <f>IF(基本情報入力シート!M78="","",基本情報入力シート!M78)</f>
        <v/>
      </c>
      <c r="K47" s="419" t="str">
        <f>IF(基本情報入力シート!R78="","",基本情報入力シート!R78)</f>
        <v/>
      </c>
      <c r="L47" s="419" t="str">
        <f>IF(基本情報入力シート!W78="","",基本情報入力シート!W78)</f>
        <v/>
      </c>
      <c r="M47" s="418" t="str">
        <f>IF(基本情報入力シート!X78="","",基本情報入力シート!X78)</f>
        <v/>
      </c>
      <c r="N47" s="420" t="str">
        <f>IF(基本情報入力シート!Y78="","",基本情報入力シート!Y78)</f>
        <v/>
      </c>
      <c r="O47" s="442"/>
      <c r="P47" s="446"/>
      <c r="Q47" s="38" t="str">
        <f>IFERROR(ROUNDDOWN(P47*VLOOKUP(N47,【参考】数式用!$V$2:$AA$58,MATCH(O47,【参考】数式用!$X$4:$AA$4)+2,FALSE)*0.5, 0), "")</f>
        <v/>
      </c>
      <c r="R47" s="447"/>
      <c r="S47" s="899"/>
      <c r="T47" s="899"/>
      <c r="U47" s="445"/>
      <c r="V47" s="454"/>
      <c r="W47" s="455"/>
      <c r="X47" s="421" t="str">
        <f>IFERROR(IF(V47="ー", "", ROUNDDOWN(W47*VLOOKUP(N47,【参考】数式用!$V$2:$AG$51,MATCH(V47,【参考】数式用!$AB$4:$AG$4)+6,FALSE)*0.5, 0)), "")</f>
        <v/>
      </c>
      <c r="Y47" s="456"/>
      <c r="Z47" s="455"/>
      <c r="AA47" s="445"/>
      <c r="AB47" s="486" t="e">
        <f>VLOOKUP(N47,【参考】数式用!$A$3:$N$58,14,FALSE)</f>
        <v>#N/A</v>
      </c>
      <c r="AC47" s="486" t="str">
        <f>IFERROR(VLOOKUP(N47,【参考】数式用!$A$3:$N$58,14,FALSE),"")&amp;"_4_5"</f>
        <v>_4_5</v>
      </c>
      <c r="AD47" s="486" t="str">
        <f>IFERROR(VLOOKUP(N47,【参考】数式用!$A$3:$N$58,14,FALSE),"")&amp;"_6"</f>
        <v>_6</v>
      </c>
      <c r="AE47" s="487" t="str">
        <f>IFERROR(VLOOKUP(N47,【参考】数式用!$AI$5:$AJ$51, 2, FALSE), "")</f>
        <v/>
      </c>
      <c r="AF47" s="488" t="str">
        <f t="shared" si="0"/>
        <v/>
      </c>
      <c r="AG47" s="489" t="str">
        <f t="shared" si="1"/>
        <v/>
      </c>
      <c r="AH47" s="490" t="str">
        <f>IFERROR(VLOOKUP(N47,【参考】数式用!$AM$3:$AN$56, 2, FALSE), "")</f>
        <v/>
      </c>
      <c r="AI47" s="415"/>
      <c r="AJ47" s="388"/>
      <c r="AK47" s="388"/>
      <c r="AL47" s="388"/>
      <c r="AM47" s="388"/>
      <c r="AN47" s="388"/>
      <c r="AO47" s="388"/>
      <c r="AP47" s="388"/>
      <c r="AQ47" s="388"/>
    </row>
    <row r="48" spans="1:43" customFormat="1" ht="40.200000000000003" customHeight="1">
      <c r="A48" s="417">
        <v>35</v>
      </c>
      <c r="B48" s="900" t="str">
        <f>IF(基本情報入力シート!C79="","",基本情報入力シート!C79)</f>
        <v/>
      </c>
      <c r="C48" s="901"/>
      <c r="D48" s="901"/>
      <c r="E48" s="901"/>
      <c r="F48" s="901"/>
      <c r="G48" s="901"/>
      <c r="H48" s="901"/>
      <c r="I48" s="902"/>
      <c r="J48" s="418" t="str">
        <f>IF(基本情報入力シート!M79="","",基本情報入力シート!M79)</f>
        <v/>
      </c>
      <c r="K48" s="419" t="str">
        <f>IF(基本情報入力シート!R79="","",基本情報入力シート!R79)</f>
        <v/>
      </c>
      <c r="L48" s="419" t="str">
        <f>IF(基本情報入力シート!W79="","",基本情報入力シート!W79)</f>
        <v/>
      </c>
      <c r="M48" s="418" t="str">
        <f>IF(基本情報入力シート!X79="","",基本情報入力シート!X79)</f>
        <v/>
      </c>
      <c r="N48" s="420" t="str">
        <f>IF(基本情報入力シート!Y79="","",基本情報入力シート!Y79)</f>
        <v/>
      </c>
      <c r="O48" s="442"/>
      <c r="P48" s="446"/>
      <c r="Q48" s="38" t="str">
        <f>IFERROR(ROUNDDOWN(P48*VLOOKUP(N48,【参考】数式用!$V$2:$AA$58,MATCH(O48,【参考】数式用!$X$4:$AA$4)+2,FALSE)*0.5, 0), "")</f>
        <v/>
      </c>
      <c r="R48" s="447"/>
      <c r="S48" s="899"/>
      <c r="T48" s="899"/>
      <c r="U48" s="445"/>
      <c r="V48" s="454"/>
      <c r="W48" s="455"/>
      <c r="X48" s="421" t="str">
        <f>IFERROR(IF(V48="ー", "", ROUNDDOWN(W48*VLOOKUP(N48,【参考】数式用!$V$2:$AG$51,MATCH(V48,【参考】数式用!$AB$4:$AG$4)+6,FALSE)*0.5, 0)), "")</f>
        <v/>
      </c>
      <c r="Y48" s="456"/>
      <c r="Z48" s="455"/>
      <c r="AA48" s="445"/>
      <c r="AB48" s="486" t="e">
        <f>VLOOKUP(N48,【参考】数式用!$A$3:$N$58,14,FALSE)</f>
        <v>#N/A</v>
      </c>
      <c r="AC48" s="486" t="str">
        <f>IFERROR(VLOOKUP(N48,【参考】数式用!$A$3:$N$58,14,FALSE),"")&amp;"_4_5"</f>
        <v>_4_5</v>
      </c>
      <c r="AD48" s="486" t="str">
        <f>IFERROR(VLOOKUP(N48,【参考】数式用!$A$3:$N$58,14,FALSE),"")&amp;"_6"</f>
        <v>_6</v>
      </c>
      <c r="AE48" s="487" t="str">
        <f>IFERROR(VLOOKUP(N48,【参考】数式用!$AI$5:$AJ$51, 2, FALSE), "")</f>
        <v/>
      </c>
      <c r="AF48" s="488" t="str">
        <f t="shared" si="0"/>
        <v/>
      </c>
      <c r="AG48" s="489" t="str">
        <f t="shared" si="1"/>
        <v/>
      </c>
      <c r="AH48" s="490" t="str">
        <f>IFERROR(VLOOKUP(N48,【参考】数式用!$AM$3:$AN$56, 2, FALSE), "")</f>
        <v/>
      </c>
      <c r="AI48" s="415"/>
      <c r="AJ48" s="388"/>
      <c r="AK48" s="388"/>
      <c r="AL48" s="388"/>
      <c r="AM48" s="388"/>
      <c r="AN48" s="388"/>
      <c r="AO48" s="388"/>
      <c r="AP48" s="388"/>
      <c r="AQ48" s="388"/>
    </row>
    <row r="49" spans="1:43" customFormat="1" ht="40.200000000000003" customHeight="1">
      <c r="A49" s="417">
        <v>36</v>
      </c>
      <c r="B49" s="900" t="str">
        <f>IF(基本情報入力シート!C80="","",基本情報入力シート!C80)</f>
        <v/>
      </c>
      <c r="C49" s="901"/>
      <c r="D49" s="901"/>
      <c r="E49" s="901"/>
      <c r="F49" s="901"/>
      <c r="G49" s="901"/>
      <c r="H49" s="901"/>
      <c r="I49" s="902"/>
      <c r="J49" s="418" t="str">
        <f>IF(基本情報入力シート!M80="","",基本情報入力シート!M80)</f>
        <v/>
      </c>
      <c r="K49" s="419" t="str">
        <f>IF(基本情報入力シート!R80="","",基本情報入力シート!R80)</f>
        <v/>
      </c>
      <c r="L49" s="419" t="str">
        <f>IF(基本情報入力シート!W80="","",基本情報入力シート!W80)</f>
        <v/>
      </c>
      <c r="M49" s="418" t="str">
        <f>IF(基本情報入力シート!X80="","",基本情報入力シート!X80)</f>
        <v/>
      </c>
      <c r="N49" s="420" t="str">
        <f>IF(基本情報入力シート!Y80="","",基本情報入力シート!Y80)</f>
        <v/>
      </c>
      <c r="O49" s="442"/>
      <c r="P49" s="446"/>
      <c r="Q49" s="38" t="str">
        <f>IFERROR(ROUNDDOWN(P49*VLOOKUP(N49,【参考】数式用!$V$2:$AA$58,MATCH(O49,【参考】数式用!$X$4:$AA$4)+2,FALSE)*0.5, 0), "")</f>
        <v/>
      </c>
      <c r="R49" s="447"/>
      <c r="S49" s="899"/>
      <c r="T49" s="899"/>
      <c r="U49" s="445"/>
      <c r="V49" s="454"/>
      <c r="W49" s="455"/>
      <c r="X49" s="421" t="str">
        <f>IFERROR(IF(V49="ー", "", ROUNDDOWN(W49*VLOOKUP(N49,【参考】数式用!$V$2:$AG$51,MATCH(V49,【参考】数式用!$AB$4:$AG$4)+6,FALSE)*0.5, 0)), "")</f>
        <v/>
      </c>
      <c r="Y49" s="456"/>
      <c r="Z49" s="455"/>
      <c r="AA49" s="445"/>
      <c r="AB49" s="486" t="e">
        <f>VLOOKUP(N49,【参考】数式用!$A$3:$N$58,14,FALSE)</f>
        <v>#N/A</v>
      </c>
      <c r="AC49" s="486" t="str">
        <f>IFERROR(VLOOKUP(N49,【参考】数式用!$A$3:$N$58,14,FALSE),"")&amp;"_4_5"</f>
        <v>_4_5</v>
      </c>
      <c r="AD49" s="486" t="str">
        <f>IFERROR(VLOOKUP(N49,【参考】数式用!$A$3:$N$58,14,FALSE),"")&amp;"_6"</f>
        <v>_6</v>
      </c>
      <c r="AE49" s="487" t="str">
        <f>IFERROR(VLOOKUP(N49,【参考】数式用!$AI$5:$AJ$51, 2, FALSE), "")</f>
        <v/>
      </c>
      <c r="AF49" s="488" t="str">
        <f t="shared" si="0"/>
        <v/>
      </c>
      <c r="AG49" s="489" t="str">
        <f t="shared" si="1"/>
        <v/>
      </c>
      <c r="AH49" s="490" t="str">
        <f>IFERROR(VLOOKUP(N49,【参考】数式用!$AM$3:$AN$56, 2, FALSE), "")</f>
        <v/>
      </c>
      <c r="AI49" s="415"/>
      <c r="AJ49" s="388"/>
      <c r="AK49" s="388"/>
      <c r="AL49" s="388"/>
      <c r="AM49" s="388"/>
      <c r="AN49" s="388"/>
      <c r="AO49" s="388"/>
      <c r="AP49" s="388"/>
      <c r="AQ49" s="388"/>
    </row>
    <row r="50" spans="1:43" customFormat="1" ht="40.200000000000003" customHeight="1">
      <c r="A50" s="417">
        <v>37</v>
      </c>
      <c r="B50" s="900" t="str">
        <f>IF(基本情報入力シート!C81="","",基本情報入力シート!C81)</f>
        <v/>
      </c>
      <c r="C50" s="901"/>
      <c r="D50" s="901"/>
      <c r="E50" s="901"/>
      <c r="F50" s="901"/>
      <c r="G50" s="901"/>
      <c r="H50" s="901"/>
      <c r="I50" s="902"/>
      <c r="J50" s="418" t="str">
        <f>IF(基本情報入力シート!M81="","",基本情報入力シート!M81)</f>
        <v/>
      </c>
      <c r="K50" s="419" t="str">
        <f>IF(基本情報入力シート!R81="","",基本情報入力シート!R81)</f>
        <v/>
      </c>
      <c r="L50" s="419" t="str">
        <f>IF(基本情報入力シート!W81="","",基本情報入力シート!W81)</f>
        <v/>
      </c>
      <c r="M50" s="418" t="str">
        <f>IF(基本情報入力シート!X81="","",基本情報入力シート!X81)</f>
        <v/>
      </c>
      <c r="N50" s="420" t="str">
        <f>IF(基本情報入力シート!Y81="","",基本情報入力シート!Y81)</f>
        <v/>
      </c>
      <c r="O50" s="442"/>
      <c r="P50" s="446"/>
      <c r="Q50" s="38" t="str">
        <f>IFERROR(ROUNDDOWN(P50*VLOOKUP(N50,【参考】数式用!$V$2:$AA$58,MATCH(O50,【参考】数式用!$X$4:$AA$4)+2,FALSE)*0.5, 0), "")</f>
        <v/>
      </c>
      <c r="R50" s="447"/>
      <c r="S50" s="899"/>
      <c r="T50" s="899"/>
      <c r="U50" s="445"/>
      <c r="V50" s="454"/>
      <c r="W50" s="455"/>
      <c r="X50" s="421" t="str">
        <f>IFERROR(IF(V50="ー", "", ROUNDDOWN(W50*VLOOKUP(N50,【参考】数式用!$V$2:$AG$51,MATCH(V50,【参考】数式用!$AB$4:$AG$4)+6,FALSE)*0.5, 0)), "")</f>
        <v/>
      </c>
      <c r="Y50" s="456"/>
      <c r="Z50" s="455"/>
      <c r="AA50" s="445"/>
      <c r="AB50" s="486" t="e">
        <f>VLOOKUP(N50,【参考】数式用!$A$3:$N$58,14,FALSE)</f>
        <v>#N/A</v>
      </c>
      <c r="AC50" s="486" t="str">
        <f>IFERROR(VLOOKUP(N50,【参考】数式用!$A$3:$N$58,14,FALSE),"")&amp;"_4_5"</f>
        <v>_4_5</v>
      </c>
      <c r="AD50" s="486" t="str">
        <f>IFERROR(VLOOKUP(N50,【参考】数式用!$A$3:$N$58,14,FALSE),"")&amp;"_6"</f>
        <v>_6</v>
      </c>
      <c r="AE50" s="487" t="str">
        <f>IFERROR(VLOOKUP(N50,【参考】数式用!$AI$5:$AJ$51, 2, FALSE), "")</f>
        <v/>
      </c>
      <c r="AF50" s="488" t="str">
        <f t="shared" si="0"/>
        <v/>
      </c>
      <c r="AG50" s="489" t="str">
        <f t="shared" si="1"/>
        <v/>
      </c>
      <c r="AH50" s="490" t="str">
        <f>IFERROR(VLOOKUP(N50,【参考】数式用!$AM$3:$AN$56, 2, FALSE), "")</f>
        <v/>
      </c>
      <c r="AI50" s="415"/>
      <c r="AJ50" s="388"/>
      <c r="AK50" s="388"/>
      <c r="AL50" s="388"/>
      <c r="AM50" s="388"/>
      <c r="AN50" s="388"/>
      <c r="AO50" s="388"/>
      <c r="AP50" s="388"/>
      <c r="AQ50" s="388"/>
    </row>
    <row r="51" spans="1:43" customFormat="1" ht="40.200000000000003" customHeight="1">
      <c r="A51" s="417">
        <v>38</v>
      </c>
      <c r="B51" s="900" t="str">
        <f>IF(基本情報入力シート!C82="","",基本情報入力シート!C82)</f>
        <v/>
      </c>
      <c r="C51" s="901"/>
      <c r="D51" s="901"/>
      <c r="E51" s="901"/>
      <c r="F51" s="901"/>
      <c r="G51" s="901"/>
      <c r="H51" s="901"/>
      <c r="I51" s="902"/>
      <c r="J51" s="418" t="str">
        <f>IF(基本情報入力シート!M82="","",基本情報入力シート!M82)</f>
        <v/>
      </c>
      <c r="K51" s="419" t="str">
        <f>IF(基本情報入力シート!R82="","",基本情報入力シート!R82)</f>
        <v/>
      </c>
      <c r="L51" s="419" t="str">
        <f>IF(基本情報入力シート!W82="","",基本情報入力シート!W82)</f>
        <v/>
      </c>
      <c r="M51" s="418" t="str">
        <f>IF(基本情報入力シート!X82="","",基本情報入力シート!X82)</f>
        <v/>
      </c>
      <c r="N51" s="420" t="str">
        <f>IF(基本情報入力シート!Y82="","",基本情報入力シート!Y82)</f>
        <v/>
      </c>
      <c r="O51" s="442"/>
      <c r="P51" s="446"/>
      <c r="Q51" s="38" t="str">
        <f>IFERROR(ROUNDDOWN(P51*VLOOKUP(N51,【参考】数式用!$V$2:$AA$58,MATCH(O51,【参考】数式用!$X$4:$AA$4)+2,FALSE)*0.5, 0), "")</f>
        <v/>
      </c>
      <c r="R51" s="447"/>
      <c r="S51" s="899"/>
      <c r="T51" s="899"/>
      <c r="U51" s="445"/>
      <c r="V51" s="454"/>
      <c r="W51" s="455"/>
      <c r="X51" s="421" t="str">
        <f>IFERROR(IF(V51="ー", "", ROUNDDOWN(W51*VLOOKUP(N51,【参考】数式用!$V$2:$AG$51,MATCH(V51,【参考】数式用!$AB$4:$AG$4)+6,FALSE)*0.5, 0)), "")</f>
        <v/>
      </c>
      <c r="Y51" s="456"/>
      <c r="Z51" s="455"/>
      <c r="AA51" s="445"/>
      <c r="AB51" s="486" t="e">
        <f>VLOOKUP(N51,【参考】数式用!$A$3:$N$58,14,FALSE)</f>
        <v>#N/A</v>
      </c>
      <c r="AC51" s="486" t="str">
        <f>IFERROR(VLOOKUP(N51,【参考】数式用!$A$3:$N$58,14,FALSE),"")&amp;"_4_5"</f>
        <v>_4_5</v>
      </c>
      <c r="AD51" s="486" t="str">
        <f>IFERROR(VLOOKUP(N51,【参考】数式用!$A$3:$N$58,14,FALSE),"")&amp;"_6"</f>
        <v>_6</v>
      </c>
      <c r="AE51" s="487" t="str">
        <f>IFERROR(VLOOKUP(N51,【参考】数式用!$AI$5:$AJ$51, 2, FALSE), "")</f>
        <v/>
      </c>
      <c r="AF51" s="488" t="str">
        <f t="shared" si="0"/>
        <v/>
      </c>
      <c r="AG51" s="489" t="str">
        <f t="shared" si="1"/>
        <v/>
      </c>
      <c r="AH51" s="490" t="str">
        <f>IFERROR(VLOOKUP(N51,【参考】数式用!$AM$3:$AN$56, 2, FALSE), "")</f>
        <v/>
      </c>
      <c r="AI51" s="415"/>
      <c r="AJ51" s="388"/>
      <c r="AK51" s="388"/>
      <c r="AL51" s="388"/>
      <c r="AM51" s="388"/>
      <c r="AN51" s="388"/>
      <c r="AO51" s="388"/>
      <c r="AP51" s="388"/>
      <c r="AQ51" s="388"/>
    </row>
    <row r="52" spans="1:43" customFormat="1" ht="40.200000000000003" customHeight="1">
      <c r="A52" s="417">
        <v>39</v>
      </c>
      <c r="B52" s="900" t="str">
        <f>IF(基本情報入力シート!C83="","",基本情報入力シート!C83)</f>
        <v/>
      </c>
      <c r="C52" s="901"/>
      <c r="D52" s="901"/>
      <c r="E52" s="901"/>
      <c r="F52" s="901"/>
      <c r="G52" s="901"/>
      <c r="H52" s="901"/>
      <c r="I52" s="902"/>
      <c r="J52" s="418" t="str">
        <f>IF(基本情報入力シート!M83="","",基本情報入力シート!M83)</f>
        <v/>
      </c>
      <c r="K52" s="419" t="str">
        <f>IF(基本情報入力シート!R83="","",基本情報入力シート!R83)</f>
        <v/>
      </c>
      <c r="L52" s="419" t="str">
        <f>IF(基本情報入力シート!W83="","",基本情報入力シート!W83)</f>
        <v/>
      </c>
      <c r="M52" s="418" t="str">
        <f>IF(基本情報入力シート!X83="","",基本情報入力シート!X83)</f>
        <v/>
      </c>
      <c r="N52" s="420" t="str">
        <f>IF(基本情報入力シート!Y83="","",基本情報入力シート!Y83)</f>
        <v/>
      </c>
      <c r="O52" s="442"/>
      <c r="P52" s="446"/>
      <c r="Q52" s="38" t="str">
        <f>IFERROR(ROUNDDOWN(P52*VLOOKUP(N52,【参考】数式用!$V$2:$AA$58,MATCH(O52,【参考】数式用!$X$4:$AA$4)+2,FALSE)*0.5, 0), "")</f>
        <v/>
      </c>
      <c r="R52" s="447"/>
      <c r="S52" s="899"/>
      <c r="T52" s="899"/>
      <c r="U52" s="445"/>
      <c r="V52" s="454"/>
      <c r="W52" s="455"/>
      <c r="X52" s="421" t="str">
        <f>IFERROR(IF(V52="ー", "", ROUNDDOWN(W52*VLOOKUP(N52,【参考】数式用!$V$2:$AG$51,MATCH(V52,【参考】数式用!$AB$4:$AG$4)+6,FALSE)*0.5, 0)), "")</f>
        <v/>
      </c>
      <c r="Y52" s="456"/>
      <c r="Z52" s="455"/>
      <c r="AA52" s="445"/>
      <c r="AB52" s="486" t="e">
        <f>VLOOKUP(N52,【参考】数式用!$A$3:$N$58,14,FALSE)</f>
        <v>#N/A</v>
      </c>
      <c r="AC52" s="486" t="str">
        <f>IFERROR(VLOOKUP(N52,【参考】数式用!$A$3:$N$58,14,FALSE),"")&amp;"_4_5"</f>
        <v>_4_5</v>
      </c>
      <c r="AD52" s="486" t="str">
        <f>IFERROR(VLOOKUP(N52,【参考】数式用!$A$3:$N$58,14,FALSE),"")&amp;"_6"</f>
        <v>_6</v>
      </c>
      <c r="AE52" s="487" t="str">
        <f>IFERROR(VLOOKUP(N52,【参考】数式用!$AI$5:$AJ$51, 2, FALSE), "")</f>
        <v/>
      </c>
      <c r="AF52" s="488" t="str">
        <f t="shared" si="0"/>
        <v/>
      </c>
      <c r="AG52" s="489" t="str">
        <f t="shared" si="1"/>
        <v/>
      </c>
      <c r="AH52" s="490" t="str">
        <f>IFERROR(VLOOKUP(N52,【参考】数式用!$AM$3:$AN$56, 2, FALSE), "")</f>
        <v/>
      </c>
      <c r="AI52" s="415"/>
      <c r="AJ52" s="388"/>
      <c r="AK52" s="388"/>
      <c r="AL52" s="388"/>
      <c r="AM52" s="388"/>
      <c r="AN52" s="388"/>
      <c r="AO52" s="388"/>
      <c r="AP52" s="388"/>
      <c r="AQ52" s="388"/>
    </row>
    <row r="53" spans="1:43" customFormat="1" ht="40.200000000000003" customHeight="1">
      <c r="A53" s="417">
        <v>40</v>
      </c>
      <c r="B53" s="900" t="str">
        <f>IF(基本情報入力シート!C84="","",基本情報入力シート!C84)</f>
        <v/>
      </c>
      <c r="C53" s="901"/>
      <c r="D53" s="901"/>
      <c r="E53" s="901"/>
      <c r="F53" s="901"/>
      <c r="G53" s="901"/>
      <c r="H53" s="901"/>
      <c r="I53" s="902"/>
      <c r="J53" s="418" t="str">
        <f>IF(基本情報入力シート!M84="","",基本情報入力シート!M84)</f>
        <v/>
      </c>
      <c r="K53" s="419" t="str">
        <f>IF(基本情報入力シート!R84="","",基本情報入力シート!R84)</f>
        <v/>
      </c>
      <c r="L53" s="419" t="str">
        <f>IF(基本情報入力シート!W84="","",基本情報入力シート!W84)</f>
        <v/>
      </c>
      <c r="M53" s="418" t="str">
        <f>IF(基本情報入力シート!X84="","",基本情報入力シート!X84)</f>
        <v/>
      </c>
      <c r="N53" s="420" t="str">
        <f>IF(基本情報入力シート!Y84="","",基本情報入力シート!Y84)</f>
        <v/>
      </c>
      <c r="O53" s="442"/>
      <c r="P53" s="446"/>
      <c r="Q53" s="38" t="str">
        <f>IFERROR(ROUNDDOWN(P53*VLOOKUP(N53,【参考】数式用!$V$2:$AA$58,MATCH(O53,【参考】数式用!$X$4:$AA$4)+2,FALSE)*0.5, 0), "")</f>
        <v/>
      </c>
      <c r="R53" s="447"/>
      <c r="S53" s="899"/>
      <c r="T53" s="899"/>
      <c r="U53" s="445"/>
      <c r="V53" s="454"/>
      <c r="W53" s="455"/>
      <c r="X53" s="421" t="str">
        <f>IFERROR(IF(V53="ー", "", ROUNDDOWN(W53*VLOOKUP(N53,【参考】数式用!$V$2:$AG$51,MATCH(V53,【参考】数式用!$AB$4:$AG$4)+6,FALSE)*0.5, 0)), "")</f>
        <v/>
      </c>
      <c r="Y53" s="456"/>
      <c r="Z53" s="455"/>
      <c r="AA53" s="445"/>
      <c r="AB53" s="486" t="e">
        <f>VLOOKUP(N53,【参考】数式用!$A$3:$N$58,14,FALSE)</f>
        <v>#N/A</v>
      </c>
      <c r="AC53" s="486" t="str">
        <f>IFERROR(VLOOKUP(N53,【参考】数式用!$A$3:$N$58,14,FALSE),"")&amp;"_4_5"</f>
        <v>_4_5</v>
      </c>
      <c r="AD53" s="486" t="str">
        <f>IFERROR(VLOOKUP(N53,【参考】数式用!$A$3:$N$58,14,FALSE),"")&amp;"_6"</f>
        <v>_6</v>
      </c>
      <c r="AE53" s="487" t="str">
        <f>IFERROR(VLOOKUP(N53,【参考】数式用!$AI$5:$AJ$51, 2, FALSE), "")</f>
        <v/>
      </c>
      <c r="AF53" s="488" t="str">
        <f t="shared" si="0"/>
        <v/>
      </c>
      <c r="AG53" s="489" t="str">
        <f t="shared" si="1"/>
        <v/>
      </c>
      <c r="AH53" s="490" t="str">
        <f>IFERROR(VLOOKUP(N53,【参考】数式用!$AM$3:$AN$56, 2, FALSE), "")</f>
        <v/>
      </c>
      <c r="AI53" s="415"/>
      <c r="AJ53" s="388"/>
      <c r="AK53" s="388"/>
      <c r="AL53" s="388"/>
      <c r="AM53" s="388"/>
      <c r="AN53" s="388"/>
      <c r="AO53" s="388"/>
      <c r="AP53" s="388"/>
      <c r="AQ53" s="388"/>
    </row>
    <row r="54" spans="1:43" customFormat="1" ht="40.200000000000003" customHeight="1">
      <c r="A54" s="417">
        <v>41</v>
      </c>
      <c r="B54" s="900" t="str">
        <f>IF(基本情報入力シート!C85="","",基本情報入力シート!C85)</f>
        <v/>
      </c>
      <c r="C54" s="901"/>
      <c r="D54" s="901"/>
      <c r="E54" s="901"/>
      <c r="F54" s="901"/>
      <c r="G54" s="901"/>
      <c r="H54" s="901"/>
      <c r="I54" s="902"/>
      <c r="J54" s="418" t="str">
        <f>IF(基本情報入力シート!M85="","",基本情報入力シート!M85)</f>
        <v/>
      </c>
      <c r="K54" s="419" t="str">
        <f>IF(基本情報入力シート!R85="","",基本情報入力シート!R85)</f>
        <v/>
      </c>
      <c r="L54" s="419" t="str">
        <f>IF(基本情報入力シート!W85="","",基本情報入力シート!W85)</f>
        <v/>
      </c>
      <c r="M54" s="418" t="str">
        <f>IF(基本情報入力シート!X85="","",基本情報入力シート!X85)</f>
        <v/>
      </c>
      <c r="N54" s="420" t="str">
        <f>IF(基本情報入力シート!Y85="","",基本情報入力シート!Y85)</f>
        <v/>
      </c>
      <c r="O54" s="442"/>
      <c r="P54" s="446"/>
      <c r="Q54" s="38" t="str">
        <f>IFERROR(ROUNDDOWN(P54*VLOOKUP(N54,【参考】数式用!$V$2:$AA$58,MATCH(O54,【参考】数式用!$X$4:$AA$4)+2,FALSE)*0.5, 0), "")</f>
        <v/>
      </c>
      <c r="R54" s="447"/>
      <c r="S54" s="899"/>
      <c r="T54" s="899"/>
      <c r="U54" s="445"/>
      <c r="V54" s="454"/>
      <c r="W54" s="455"/>
      <c r="X54" s="421" t="str">
        <f>IFERROR(IF(V54="ー", "", ROUNDDOWN(W54*VLOOKUP(N54,【参考】数式用!$V$2:$AG$51,MATCH(V54,【参考】数式用!$AB$4:$AG$4)+6,FALSE)*0.5, 0)), "")</f>
        <v/>
      </c>
      <c r="Y54" s="456"/>
      <c r="Z54" s="455"/>
      <c r="AA54" s="445"/>
      <c r="AB54" s="486" t="e">
        <f>VLOOKUP(N54,【参考】数式用!$A$3:$N$58,14,FALSE)</f>
        <v>#N/A</v>
      </c>
      <c r="AC54" s="486" t="str">
        <f>IFERROR(VLOOKUP(N54,【参考】数式用!$A$3:$N$58,14,FALSE),"")&amp;"_4_5"</f>
        <v>_4_5</v>
      </c>
      <c r="AD54" s="486" t="str">
        <f>IFERROR(VLOOKUP(N54,【参考】数式用!$A$3:$N$58,14,FALSE),"")&amp;"_6"</f>
        <v>_6</v>
      </c>
      <c r="AE54" s="487" t="str">
        <f>IFERROR(VLOOKUP(N54,【参考】数式用!$AI$5:$AJ$51, 2, FALSE), "")</f>
        <v/>
      </c>
      <c r="AF54" s="488" t="str">
        <f t="shared" si="0"/>
        <v/>
      </c>
      <c r="AG54" s="489" t="str">
        <f t="shared" si="1"/>
        <v/>
      </c>
      <c r="AH54" s="490" t="str">
        <f>IFERROR(VLOOKUP(N54,【参考】数式用!$AM$3:$AN$56, 2, FALSE), "")</f>
        <v/>
      </c>
      <c r="AI54" s="415"/>
      <c r="AJ54" s="388"/>
      <c r="AK54" s="388"/>
      <c r="AL54" s="388"/>
      <c r="AM54" s="388"/>
      <c r="AN54" s="388"/>
      <c r="AO54" s="388"/>
      <c r="AP54" s="388"/>
      <c r="AQ54" s="388"/>
    </row>
    <row r="55" spans="1:43" customFormat="1" ht="40.200000000000003" customHeight="1">
      <c r="A55" s="417">
        <v>42</v>
      </c>
      <c r="B55" s="900" t="str">
        <f>IF(基本情報入力シート!C86="","",基本情報入力シート!C86)</f>
        <v/>
      </c>
      <c r="C55" s="901"/>
      <c r="D55" s="901"/>
      <c r="E55" s="901"/>
      <c r="F55" s="901"/>
      <c r="G55" s="901"/>
      <c r="H55" s="901"/>
      <c r="I55" s="902"/>
      <c r="J55" s="418" t="str">
        <f>IF(基本情報入力シート!M86="","",基本情報入力シート!M86)</f>
        <v/>
      </c>
      <c r="K55" s="419" t="str">
        <f>IF(基本情報入力シート!R86="","",基本情報入力シート!R86)</f>
        <v/>
      </c>
      <c r="L55" s="419" t="str">
        <f>IF(基本情報入力シート!W86="","",基本情報入力シート!W86)</f>
        <v/>
      </c>
      <c r="M55" s="418" t="str">
        <f>IF(基本情報入力シート!X86="","",基本情報入力シート!X86)</f>
        <v/>
      </c>
      <c r="N55" s="420" t="str">
        <f>IF(基本情報入力シート!Y86="","",基本情報入力シート!Y86)</f>
        <v/>
      </c>
      <c r="O55" s="442"/>
      <c r="P55" s="446"/>
      <c r="Q55" s="38" t="str">
        <f>IFERROR(ROUNDDOWN(P55*VLOOKUP(N55,【参考】数式用!$V$2:$AA$58,MATCH(O55,【参考】数式用!$X$4:$AA$4)+2,FALSE)*0.5, 0), "")</f>
        <v/>
      </c>
      <c r="R55" s="447"/>
      <c r="S55" s="899"/>
      <c r="T55" s="899"/>
      <c r="U55" s="445"/>
      <c r="V55" s="454"/>
      <c r="W55" s="455"/>
      <c r="X55" s="421" t="str">
        <f>IFERROR(IF(V55="ー", "", ROUNDDOWN(W55*VLOOKUP(N55,【参考】数式用!$V$2:$AG$51,MATCH(V55,【参考】数式用!$AB$4:$AG$4)+6,FALSE)*0.5, 0)), "")</f>
        <v/>
      </c>
      <c r="Y55" s="456"/>
      <c r="Z55" s="455"/>
      <c r="AA55" s="445"/>
      <c r="AB55" s="486" t="e">
        <f>VLOOKUP(N55,【参考】数式用!$A$3:$N$58,14,FALSE)</f>
        <v>#N/A</v>
      </c>
      <c r="AC55" s="486" t="str">
        <f>IFERROR(VLOOKUP(N55,【参考】数式用!$A$3:$N$58,14,FALSE),"")&amp;"_4_5"</f>
        <v>_4_5</v>
      </c>
      <c r="AD55" s="486" t="str">
        <f>IFERROR(VLOOKUP(N55,【参考】数式用!$A$3:$N$58,14,FALSE),"")&amp;"_6"</f>
        <v>_6</v>
      </c>
      <c r="AE55" s="487" t="str">
        <f>IFERROR(VLOOKUP(N55,【参考】数式用!$AI$5:$AJ$51, 2, FALSE), "")</f>
        <v/>
      </c>
      <c r="AF55" s="488" t="str">
        <f t="shared" si="0"/>
        <v/>
      </c>
      <c r="AG55" s="489" t="str">
        <f t="shared" si="1"/>
        <v/>
      </c>
      <c r="AH55" s="490" t="str">
        <f>IFERROR(VLOOKUP(N55,【参考】数式用!$AM$3:$AN$56, 2, FALSE), "")</f>
        <v/>
      </c>
      <c r="AI55" s="415"/>
      <c r="AJ55" s="388"/>
      <c r="AK55" s="388"/>
      <c r="AL55" s="388"/>
      <c r="AM55" s="388"/>
      <c r="AN55" s="388"/>
      <c r="AO55" s="388"/>
      <c r="AP55" s="388"/>
      <c r="AQ55" s="388"/>
    </row>
    <row r="56" spans="1:43" customFormat="1" ht="40.200000000000003" customHeight="1">
      <c r="A56" s="417">
        <v>43</v>
      </c>
      <c r="B56" s="900" t="str">
        <f>IF(基本情報入力シート!C87="","",基本情報入力シート!C87)</f>
        <v/>
      </c>
      <c r="C56" s="901"/>
      <c r="D56" s="901"/>
      <c r="E56" s="901"/>
      <c r="F56" s="901"/>
      <c r="G56" s="901"/>
      <c r="H56" s="901"/>
      <c r="I56" s="902"/>
      <c r="J56" s="418" t="str">
        <f>IF(基本情報入力シート!M87="","",基本情報入力シート!M87)</f>
        <v/>
      </c>
      <c r="K56" s="419" t="str">
        <f>IF(基本情報入力シート!R87="","",基本情報入力シート!R87)</f>
        <v/>
      </c>
      <c r="L56" s="419" t="str">
        <f>IF(基本情報入力シート!W87="","",基本情報入力シート!W87)</f>
        <v/>
      </c>
      <c r="M56" s="418" t="str">
        <f>IF(基本情報入力シート!X87="","",基本情報入力シート!X87)</f>
        <v/>
      </c>
      <c r="N56" s="420" t="str">
        <f>IF(基本情報入力シート!Y87="","",基本情報入力シート!Y87)</f>
        <v/>
      </c>
      <c r="O56" s="442"/>
      <c r="P56" s="446"/>
      <c r="Q56" s="38" t="str">
        <f>IFERROR(ROUNDDOWN(P56*VLOOKUP(N56,【参考】数式用!$V$2:$AA$58,MATCH(O56,【参考】数式用!$X$4:$AA$4)+2,FALSE)*0.5, 0), "")</f>
        <v/>
      </c>
      <c r="R56" s="447"/>
      <c r="S56" s="899"/>
      <c r="T56" s="899"/>
      <c r="U56" s="445"/>
      <c r="V56" s="454"/>
      <c r="W56" s="455"/>
      <c r="X56" s="421" t="str">
        <f>IFERROR(IF(V56="ー", "", ROUNDDOWN(W56*VLOOKUP(N56,【参考】数式用!$V$2:$AG$51,MATCH(V56,【参考】数式用!$AB$4:$AG$4)+6,FALSE)*0.5, 0)), "")</f>
        <v/>
      </c>
      <c r="Y56" s="456"/>
      <c r="Z56" s="455"/>
      <c r="AA56" s="445"/>
      <c r="AB56" s="486" t="e">
        <f>VLOOKUP(N56,【参考】数式用!$A$3:$N$58,14,FALSE)</f>
        <v>#N/A</v>
      </c>
      <c r="AC56" s="486" t="str">
        <f>IFERROR(VLOOKUP(N56,【参考】数式用!$A$3:$N$58,14,FALSE),"")&amp;"_4_5"</f>
        <v>_4_5</v>
      </c>
      <c r="AD56" s="486" t="str">
        <f>IFERROR(VLOOKUP(N56,【参考】数式用!$A$3:$N$58,14,FALSE),"")&amp;"_6"</f>
        <v>_6</v>
      </c>
      <c r="AE56" s="487" t="str">
        <f>IFERROR(VLOOKUP(N56,【参考】数式用!$AI$5:$AJ$51, 2, FALSE), "")</f>
        <v/>
      </c>
      <c r="AF56" s="488" t="str">
        <f t="shared" si="0"/>
        <v/>
      </c>
      <c r="AG56" s="489" t="str">
        <f t="shared" si="1"/>
        <v/>
      </c>
      <c r="AH56" s="490" t="str">
        <f>IFERROR(VLOOKUP(N56,【参考】数式用!$AM$3:$AN$56, 2, FALSE), "")</f>
        <v/>
      </c>
      <c r="AI56" s="415"/>
      <c r="AJ56" s="388"/>
      <c r="AK56" s="388"/>
      <c r="AL56" s="388"/>
      <c r="AM56" s="388"/>
      <c r="AN56" s="388"/>
      <c r="AO56" s="388"/>
      <c r="AP56" s="388"/>
      <c r="AQ56" s="388"/>
    </row>
    <row r="57" spans="1:43" customFormat="1" ht="40.200000000000003" customHeight="1">
      <c r="A57" s="417">
        <v>44</v>
      </c>
      <c r="B57" s="900" t="str">
        <f>IF(基本情報入力シート!C88="","",基本情報入力シート!C88)</f>
        <v/>
      </c>
      <c r="C57" s="901"/>
      <c r="D57" s="901"/>
      <c r="E57" s="901"/>
      <c r="F57" s="901"/>
      <c r="G57" s="901"/>
      <c r="H57" s="901"/>
      <c r="I57" s="902"/>
      <c r="J57" s="418" t="str">
        <f>IF(基本情報入力シート!M88="","",基本情報入力シート!M88)</f>
        <v/>
      </c>
      <c r="K57" s="419" t="str">
        <f>IF(基本情報入力シート!R88="","",基本情報入力シート!R88)</f>
        <v/>
      </c>
      <c r="L57" s="419" t="str">
        <f>IF(基本情報入力シート!W88="","",基本情報入力シート!W88)</f>
        <v/>
      </c>
      <c r="M57" s="418" t="str">
        <f>IF(基本情報入力シート!X88="","",基本情報入力シート!X88)</f>
        <v/>
      </c>
      <c r="N57" s="420" t="str">
        <f>IF(基本情報入力シート!Y88="","",基本情報入力シート!Y88)</f>
        <v/>
      </c>
      <c r="O57" s="442"/>
      <c r="P57" s="446"/>
      <c r="Q57" s="38" t="str">
        <f>IFERROR(ROUNDDOWN(P57*VLOOKUP(N57,【参考】数式用!$V$2:$AA$58,MATCH(O57,【参考】数式用!$X$4:$AA$4)+2,FALSE)*0.5, 0), "")</f>
        <v/>
      </c>
      <c r="R57" s="447"/>
      <c r="S57" s="899"/>
      <c r="T57" s="899"/>
      <c r="U57" s="445"/>
      <c r="V57" s="454"/>
      <c r="W57" s="455"/>
      <c r="X57" s="421" t="str">
        <f>IFERROR(IF(V57="ー", "", ROUNDDOWN(W57*VLOOKUP(N57,【参考】数式用!$V$2:$AG$51,MATCH(V57,【参考】数式用!$AB$4:$AG$4)+6,FALSE)*0.5, 0)), "")</f>
        <v/>
      </c>
      <c r="Y57" s="456"/>
      <c r="Z57" s="455"/>
      <c r="AA57" s="445"/>
      <c r="AB57" s="486" t="e">
        <f>VLOOKUP(N57,【参考】数式用!$A$3:$N$58,14,FALSE)</f>
        <v>#N/A</v>
      </c>
      <c r="AC57" s="486" t="str">
        <f>IFERROR(VLOOKUP(N57,【参考】数式用!$A$3:$N$58,14,FALSE),"")&amp;"_4_5"</f>
        <v>_4_5</v>
      </c>
      <c r="AD57" s="486" t="str">
        <f>IFERROR(VLOOKUP(N57,【参考】数式用!$A$3:$N$58,14,FALSE),"")&amp;"_6"</f>
        <v>_6</v>
      </c>
      <c r="AE57" s="487" t="str">
        <f>IFERROR(VLOOKUP(N57,【参考】数式用!$AI$5:$AJ$51, 2, FALSE), "")</f>
        <v/>
      </c>
      <c r="AF57" s="488" t="str">
        <f t="shared" si="0"/>
        <v/>
      </c>
      <c r="AG57" s="489" t="str">
        <f t="shared" si="1"/>
        <v/>
      </c>
      <c r="AH57" s="490" t="str">
        <f>IFERROR(VLOOKUP(N57,【参考】数式用!$AM$3:$AN$56, 2, FALSE), "")</f>
        <v/>
      </c>
      <c r="AI57" s="415"/>
      <c r="AJ57" s="388"/>
      <c r="AK57" s="388"/>
      <c r="AL57" s="388"/>
      <c r="AM57" s="388"/>
      <c r="AN57" s="388"/>
      <c r="AO57" s="388"/>
      <c r="AP57" s="388"/>
      <c r="AQ57" s="388"/>
    </row>
    <row r="58" spans="1:43" customFormat="1" ht="40.200000000000003" customHeight="1">
      <c r="A58" s="417">
        <v>45</v>
      </c>
      <c r="B58" s="900" t="str">
        <f>IF(基本情報入力シート!C89="","",基本情報入力シート!C89)</f>
        <v/>
      </c>
      <c r="C58" s="901"/>
      <c r="D58" s="901"/>
      <c r="E58" s="901"/>
      <c r="F58" s="901"/>
      <c r="G58" s="901"/>
      <c r="H58" s="901"/>
      <c r="I58" s="902"/>
      <c r="J58" s="418" t="str">
        <f>IF(基本情報入力シート!M89="","",基本情報入力シート!M89)</f>
        <v/>
      </c>
      <c r="K58" s="419" t="str">
        <f>IF(基本情報入力シート!R89="","",基本情報入力シート!R89)</f>
        <v/>
      </c>
      <c r="L58" s="419" t="str">
        <f>IF(基本情報入力シート!W89="","",基本情報入力シート!W89)</f>
        <v/>
      </c>
      <c r="M58" s="418" t="str">
        <f>IF(基本情報入力シート!X89="","",基本情報入力シート!X89)</f>
        <v/>
      </c>
      <c r="N58" s="420" t="str">
        <f>IF(基本情報入力シート!Y89="","",基本情報入力シート!Y89)</f>
        <v/>
      </c>
      <c r="O58" s="442"/>
      <c r="P58" s="446"/>
      <c r="Q58" s="38" t="str">
        <f>IFERROR(ROUNDDOWN(P58*VLOOKUP(N58,【参考】数式用!$V$2:$AA$58,MATCH(O58,【参考】数式用!$X$4:$AA$4)+2,FALSE)*0.5, 0), "")</f>
        <v/>
      </c>
      <c r="R58" s="447"/>
      <c r="S58" s="899"/>
      <c r="T58" s="899"/>
      <c r="U58" s="445"/>
      <c r="V58" s="454"/>
      <c r="W58" s="455"/>
      <c r="X58" s="421" t="str">
        <f>IFERROR(IF(V58="ー", "", ROUNDDOWN(W58*VLOOKUP(N58,【参考】数式用!$V$2:$AG$51,MATCH(V58,【参考】数式用!$AB$4:$AG$4)+6,FALSE)*0.5, 0)), "")</f>
        <v/>
      </c>
      <c r="Y58" s="456"/>
      <c r="Z58" s="455"/>
      <c r="AA58" s="445"/>
      <c r="AB58" s="486" t="e">
        <f>VLOOKUP(N58,【参考】数式用!$A$3:$N$58,14,FALSE)</f>
        <v>#N/A</v>
      </c>
      <c r="AC58" s="486" t="str">
        <f>IFERROR(VLOOKUP(N58,【参考】数式用!$A$3:$N$58,14,FALSE),"")&amp;"_4_5"</f>
        <v>_4_5</v>
      </c>
      <c r="AD58" s="486" t="str">
        <f>IFERROR(VLOOKUP(N58,【参考】数式用!$A$3:$N$58,14,FALSE),"")&amp;"_6"</f>
        <v>_6</v>
      </c>
      <c r="AE58" s="487" t="str">
        <f>IFERROR(VLOOKUP(N58,【参考】数式用!$AI$5:$AJ$51, 2, FALSE), "")</f>
        <v/>
      </c>
      <c r="AF58" s="488" t="str">
        <f t="shared" si="0"/>
        <v/>
      </c>
      <c r="AG58" s="489" t="str">
        <f t="shared" si="1"/>
        <v/>
      </c>
      <c r="AH58" s="490" t="str">
        <f>IFERROR(VLOOKUP(N58,【参考】数式用!$AM$3:$AN$56, 2, FALSE), "")</f>
        <v/>
      </c>
      <c r="AI58" s="415"/>
      <c r="AJ58" s="388"/>
      <c r="AK58" s="388"/>
      <c r="AL58" s="388"/>
      <c r="AM58" s="388"/>
      <c r="AN58" s="388"/>
      <c r="AO58" s="388"/>
      <c r="AP58" s="388"/>
      <c r="AQ58" s="388"/>
    </row>
    <row r="59" spans="1:43" customFormat="1" ht="40.200000000000003" customHeight="1">
      <c r="A59" s="417">
        <v>46</v>
      </c>
      <c r="B59" s="900" t="str">
        <f>IF(基本情報入力シート!C90="","",基本情報入力シート!C90)</f>
        <v/>
      </c>
      <c r="C59" s="901"/>
      <c r="D59" s="901"/>
      <c r="E59" s="901"/>
      <c r="F59" s="901"/>
      <c r="G59" s="901"/>
      <c r="H59" s="901"/>
      <c r="I59" s="902"/>
      <c r="J59" s="418" t="str">
        <f>IF(基本情報入力シート!M90="","",基本情報入力シート!M90)</f>
        <v/>
      </c>
      <c r="K59" s="419" t="str">
        <f>IF(基本情報入力シート!R90="","",基本情報入力シート!R90)</f>
        <v/>
      </c>
      <c r="L59" s="419" t="str">
        <f>IF(基本情報入力シート!W90="","",基本情報入力シート!W90)</f>
        <v/>
      </c>
      <c r="M59" s="418" t="str">
        <f>IF(基本情報入力シート!X90="","",基本情報入力シート!X90)</f>
        <v/>
      </c>
      <c r="N59" s="420" t="str">
        <f>IF(基本情報入力シート!Y90="","",基本情報入力シート!Y90)</f>
        <v/>
      </c>
      <c r="O59" s="442"/>
      <c r="P59" s="446"/>
      <c r="Q59" s="38" t="str">
        <f>IFERROR(ROUNDDOWN(P59*VLOOKUP(N59,【参考】数式用!$V$2:$AA$58,MATCH(O59,【参考】数式用!$X$4:$AA$4)+2,FALSE)*0.5, 0), "")</f>
        <v/>
      </c>
      <c r="R59" s="447"/>
      <c r="S59" s="899"/>
      <c r="T59" s="899"/>
      <c r="U59" s="445"/>
      <c r="V59" s="454"/>
      <c r="W59" s="455"/>
      <c r="X59" s="421" t="str">
        <f>IFERROR(IF(V59="ー", "", ROUNDDOWN(W59*VLOOKUP(N59,【参考】数式用!$V$2:$AG$51,MATCH(V59,【参考】数式用!$AB$4:$AG$4)+6,FALSE)*0.5, 0)), "")</f>
        <v/>
      </c>
      <c r="Y59" s="456"/>
      <c r="Z59" s="455"/>
      <c r="AA59" s="445"/>
      <c r="AB59" s="486" t="e">
        <f>VLOOKUP(N59,【参考】数式用!$A$3:$N$58,14,FALSE)</f>
        <v>#N/A</v>
      </c>
      <c r="AC59" s="486" t="str">
        <f>IFERROR(VLOOKUP(N59,【参考】数式用!$A$3:$N$58,14,FALSE),"")&amp;"_4_5"</f>
        <v>_4_5</v>
      </c>
      <c r="AD59" s="486" t="str">
        <f>IFERROR(VLOOKUP(N59,【参考】数式用!$A$3:$N$58,14,FALSE),"")&amp;"_6"</f>
        <v>_6</v>
      </c>
      <c r="AE59" s="487" t="str">
        <f>IFERROR(VLOOKUP(N59,【参考】数式用!$AI$5:$AJ$51, 2, FALSE), "")</f>
        <v/>
      </c>
      <c r="AF59" s="488" t="str">
        <f t="shared" si="0"/>
        <v/>
      </c>
      <c r="AG59" s="489" t="str">
        <f t="shared" si="1"/>
        <v/>
      </c>
      <c r="AH59" s="490" t="str">
        <f>IFERROR(VLOOKUP(N59,【参考】数式用!$AM$3:$AN$56, 2, FALSE), "")</f>
        <v/>
      </c>
      <c r="AI59" s="415"/>
      <c r="AJ59" s="388"/>
      <c r="AK59" s="388"/>
      <c r="AL59" s="388"/>
      <c r="AM59" s="388"/>
      <c r="AN59" s="388"/>
      <c r="AO59" s="388"/>
      <c r="AP59" s="388"/>
      <c r="AQ59" s="388"/>
    </row>
    <row r="60" spans="1:43" customFormat="1" ht="40.200000000000003" customHeight="1">
      <c r="A60" s="417">
        <v>47</v>
      </c>
      <c r="B60" s="900" t="str">
        <f>IF(基本情報入力シート!C91="","",基本情報入力シート!C91)</f>
        <v/>
      </c>
      <c r="C60" s="901"/>
      <c r="D60" s="901"/>
      <c r="E60" s="901"/>
      <c r="F60" s="901"/>
      <c r="G60" s="901"/>
      <c r="H60" s="901"/>
      <c r="I60" s="902"/>
      <c r="J60" s="418" t="str">
        <f>IF(基本情報入力シート!M91="","",基本情報入力シート!M91)</f>
        <v/>
      </c>
      <c r="K60" s="419" t="str">
        <f>IF(基本情報入力シート!R91="","",基本情報入力シート!R91)</f>
        <v/>
      </c>
      <c r="L60" s="419" t="str">
        <f>IF(基本情報入力シート!W91="","",基本情報入力シート!W91)</f>
        <v/>
      </c>
      <c r="M60" s="418" t="str">
        <f>IF(基本情報入力シート!X91="","",基本情報入力シート!X91)</f>
        <v/>
      </c>
      <c r="N60" s="420" t="str">
        <f>IF(基本情報入力シート!Y91="","",基本情報入力シート!Y91)</f>
        <v/>
      </c>
      <c r="O60" s="442"/>
      <c r="P60" s="446"/>
      <c r="Q60" s="38" t="str">
        <f>IFERROR(ROUNDDOWN(P60*VLOOKUP(N60,【参考】数式用!$V$2:$AA$58,MATCH(O60,【参考】数式用!$X$4:$AA$4)+2,FALSE)*0.5, 0), "")</f>
        <v/>
      </c>
      <c r="R60" s="447"/>
      <c r="S60" s="899"/>
      <c r="T60" s="899"/>
      <c r="U60" s="445"/>
      <c r="V60" s="454"/>
      <c r="W60" s="455"/>
      <c r="X60" s="421" t="str">
        <f>IFERROR(IF(V60="ー", "", ROUNDDOWN(W60*VLOOKUP(N60,【参考】数式用!$V$2:$AG$51,MATCH(V60,【参考】数式用!$AB$4:$AG$4)+6,FALSE)*0.5, 0)), "")</f>
        <v/>
      </c>
      <c r="Y60" s="456"/>
      <c r="Z60" s="455"/>
      <c r="AA60" s="445"/>
      <c r="AB60" s="486" t="e">
        <f>VLOOKUP(N60,【参考】数式用!$A$3:$N$58,14,FALSE)</f>
        <v>#N/A</v>
      </c>
      <c r="AC60" s="486" t="str">
        <f>IFERROR(VLOOKUP(N60,【参考】数式用!$A$3:$N$58,14,FALSE),"")&amp;"_4_5"</f>
        <v>_4_5</v>
      </c>
      <c r="AD60" s="486" t="str">
        <f>IFERROR(VLOOKUP(N60,【参考】数式用!$A$3:$N$58,14,FALSE),"")&amp;"_6"</f>
        <v>_6</v>
      </c>
      <c r="AE60" s="487" t="str">
        <f>IFERROR(VLOOKUP(N60,【参考】数式用!$AI$5:$AJ$51, 2, FALSE), "")</f>
        <v/>
      </c>
      <c r="AF60" s="488" t="str">
        <f t="shared" si="0"/>
        <v/>
      </c>
      <c r="AG60" s="489" t="str">
        <f t="shared" si="1"/>
        <v/>
      </c>
      <c r="AH60" s="490" t="str">
        <f>IFERROR(VLOOKUP(N60,【参考】数式用!$AM$3:$AN$56, 2, FALSE), "")</f>
        <v/>
      </c>
      <c r="AI60" s="415"/>
      <c r="AJ60" s="388"/>
      <c r="AK60" s="388"/>
      <c r="AL60" s="388"/>
      <c r="AM60" s="388"/>
      <c r="AN60" s="388"/>
      <c r="AO60" s="388"/>
      <c r="AP60" s="388"/>
      <c r="AQ60" s="388"/>
    </row>
    <row r="61" spans="1:43" customFormat="1" ht="40.200000000000003" customHeight="1">
      <c r="A61" s="417">
        <v>48</v>
      </c>
      <c r="B61" s="900" t="str">
        <f>IF(基本情報入力シート!C92="","",基本情報入力シート!C92)</f>
        <v/>
      </c>
      <c r="C61" s="901"/>
      <c r="D61" s="901"/>
      <c r="E61" s="901"/>
      <c r="F61" s="901"/>
      <c r="G61" s="901"/>
      <c r="H61" s="901"/>
      <c r="I61" s="902"/>
      <c r="J61" s="418" t="str">
        <f>IF(基本情報入力シート!M92="","",基本情報入力シート!M92)</f>
        <v/>
      </c>
      <c r="K61" s="419" t="str">
        <f>IF(基本情報入力シート!R92="","",基本情報入力シート!R92)</f>
        <v/>
      </c>
      <c r="L61" s="419" t="str">
        <f>IF(基本情報入力シート!W92="","",基本情報入力シート!W92)</f>
        <v/>
      </c>
      <c r="M61" s="418" t="str">
        <f>IF(基本情報入力シート!X92="","",基本情報入力シート!X92)</f>
        <v/>
      </c>
      <c r="N61" s="420" t="str">
        <f>IF(基本情報入力シート!Y92="","",基本情報入力シート!Y92)</f>
        <v/>
      </c>
      <c r="O61" s="442"/>
      <c r="P61" s="446"/>
      <c r="Q61" s="38" t="str">
        <f>IFERROR(ROUNDDOWN(P61*VLOOKUP(N61,【参考】数式用!$V$2:$AA$58,MATCH(O61,【参考】数式用!$X$4:$AA$4)+2,FALSE)*0.5, 0), "")</f>
        <v/>
      </c>
      <c r="R61" s="447"/>
      <c r="S61" s="899"/>
      <c r="T61" s="899"/>
      <c r="U61" s="445"/>
      <c r="V61" s="454"/>
      <c r="W61" s="455"/>
      <c r="X61" s="421" t="str">
        <f>IFERROR(IF(V61="ー", "", ROUNDDOWN(W61*VLOOKUP(N61,【参考】数式用!$V$2:$AG$51,MATCH(V61,【参考】数式用!$AB$4:$AG$4)+6,FALSE)*0.5, 0)), "")</f>
        <v/>
      </c>
      <c r="Y61" s="456"/>
      <c r="Z61" s="455"/>
      <c r="AA61" s="445"/>
      <c r="AB61" s="486" t="e">
        <f>VLOOKUP(N61,【参考】数式用!$A$3:$N$58,14,FALSE)</f>
        <v>#N/A</v>
      </c>
      <c r="AC61" s="486" t="str">
        <f>IFERROR(VLOOKUP(N61,【参考】数式用!$A$3:$N$58,14,FALSE),"")&amp;"_4_5"</f>
        <v>_4_5</v>
      </c>
      <c r="AD61" s="486" t="str">
        <f>IFERROR(VLOOKUP(N61,【参考】数式用!$A$3:$N$58,14,FALSE),"")&amp;"_6"</f>
        <v>_6</v>
      </c>
      <c r="AE61" s="487" t="str">
        <f>IFERROR(VLOOKUP(N61,【参考】数式用!$AI$5:$AJ$51, 2, FALSE), "")</f>
        <v/>
      </c>
      <c r="AF61" s="488" t="str">
        <f t="shared" si="0"/>
        <v/>
      </c>
      <c r="AG61" s="489" t="str">
        <f t="shared" si="1"/>
        <v/>
      </c>
      <c r="AH61" s="490" t="str">
        <f>IFERROR(VLOOKUP(N61,【参考】数式用!$AM$3:$AN$56, 2, FALSE), "")</f>
        <v/>
      </c>
      <c r="AI61" s="415"/>
      <c r="AJ61" s="388"/>
      <c r="AK61" s="388"/>
      <c r="AL61" s="388"/>
      <c r="AM61" s="388"/>
      <c r="AN61" s="388"/>
      <c r="AO61" s="388"/>
      <c r="AP61" s="388"/>
      <c r="AQ61" s="388"/>
    </row>
    <row r="62" spans="1:43" customFormat="1" ht="40.200000000000003" customHeight="1">
      <c r="A62" s="417">
        <v>49</v>
      </c>
      <c r="B62" s="900" t="str">
        <f>IF(基本情報入力シート!C93="","",基本情報入力シート!C93)</f>
        <v/>
      </c>
      <c r="C62" s="901"/>
      <c r="D62" s="901"/>
      <c r="E62" s="901"/>
      <c r="F62" s="901"/>
      <c r="G62" s="901"/>
      <c r="H62" s="901"/>
      <c r="I62" s="902"/>
      <c r="J62" s="418" t="str">
        <f>IF(基本情報入力シート!M93="","",基本情報入力シート!M93)</f>
        <v/>
      </c>
      <c r="K62" s="419" t="str">
        <f>IF(基本情報入力シート!R93="","",基本情報入力シート!R93)</f>
        <v/>
      </c>
      <c r="L62" s="419" t="str">
        <f>IF(基本情報入力シート!W93="","",基本情報入力シート!W93)</f>
        <v/>
      </c>
      <c r="M62" s="418" t="str">
        <f>IF(基本情報入力シート!X93="","",基本情報入力シート!X93)</f>
        <v/>
      </c>
      <c r="N62" s="420" t="str">
        <f>IF(基本情報入力シート!Y93="","",基本情報入力シート!Y93)</f>
        <v/>
      </c>
      <c r="O62" s="442"/>
      <c r="P62" s="446"/>
      <c r="Q62" s="38" t="str">
        <f>IFERROR(ROUNDDOWN(P62*VLOOKUP(N62,【参考】数式用!$V$2:$AA$58,MATCH(O62,【参考】数式用!$X$4:$AA$4)+2,FALSE)*0.5, 0), "")</f>
        <v/>
      </c>
      <c r="R62" s="447"/>
      <c r="S62" s="899"/>
      <c r="T62" s="899"/>
      <c r="U62" s="445"/>
      <c r="V62" s="454"/>
      <c r="W62" s="455"/>
      <c r="X62" s="421" t="str">
        <f>IFERROR(IF(V62="ー", "", ROUNDDOWN(W62*VLOOKUP(N62,【参考】数式用!$V$2:$AG$51,MATCH(V62,【参考】数式用!$AB$4:$AG$4)+6,FALSE)*0.5, 0)), "")</f>
        <v/>
      </c>
      <c r="Y62" s="456"/>
      <c r="Z62" s="455"/>
      <c r="AA62" s="445"/>
      <c r="AB62" s="486" t="e">
        <f>VLOOKUP(N62,【参考】数式用!$A$3:$N$58,14,FALSE)</f>
        <v>#N/A</v>
      </c>
      <c r="AC62" s="486" t="str">
        <f>IFERROR(VLOOKUP(N62,【参考】数式用!$A$3:$N$58,14,FALSE),"")&amp;"_4_5"</f>
        <v>_4_5</v>
      </c>
      <c r="AD62" s="486" t="str">
        <f>IFERROR(VLOOKUP(N62,【参考】数式用!$A$3:$N$58,14,FALSE),"")&amp;"_6"</f>
        <v>_6</v>
      </c>
      <c r="AE62" s="487" t="str">
        <f>IFERROR(VLOOKUP(N62,【参考】数式用!$AI$5:$AJ$51, 2, FALSE), "")</f>
        <v/>
      </c>
      <c r="AF62" s="488" t="str">
        <f t="shared" si="0"/>
        <v/>
      </c>
      <c r="AG62" s="489" t="str">
        <f t="shared" si="1"/>
        <v/>
      </c>
      <c r="AH62" s="490" t="str">
        <f>IFERROR(VLOOKUP(N62,【参考】数式用!$AM$3:$AN$56, 2, FALSE), "")</f>
        <v/>
      </c>
      <c r="AI62" s="415"/>
      <c r="AJ62" s="388"/>
      <c r="AK62" s="388"/>
      <c r="AL62" s="388"/>
      <c r="AM62" s="388"/>
      <c r="AN62" s="388"/>
      <c r="AO62" s="388"/>
      <c r="AP62" s="388"/>
      <c r="AQ62" s="388"/>
    </row>
    <row r="63" spans="1:43" customFormat="1" ht="40.200000000000003" customHeight="1">
      <c r="A63" s="417">
        <v>50</v>
      </c>
      <c r="B63" s="900" t="str">
        <f>IF(基本情報入力シート!C94="","",基本情報入力シート!C94)</f>
        <v/>
      </c>
      <c r="C63" s="901"/>
      <c r="D63" s="901"/>
      <c r="E63" s="901"/>
      <c r="F63" s="901"/>
      <c r="G63" s="901"/>
      <c r="H63" s="901"/>
      <c r="I63" s="902"/>
      <c r="J63" s="418" t="str">
        <f>IF(基本情報入力シート!M94="","",基本情報入力シート!M94)</f>
        <v/>
      </c>
      <c r="K63" s="419" t="str">
        <f>IF(基本情報入力シート!R94="","",基本情報入力シート!R94)</f>
        <v/>
      </c>
      <c r="L63" s="419" t="str">
        <f>IF(基本情報入力シート!W94="","",基本情報入力シート!W94)</f>
        <v/>
      </c>
      <c r="M63" s="418" t="str">
        <f>IF(基本情報入力シート!X94="","",基本情報入力シート!X94)</f>
        <v/>
      </c>
      <c r="N63" s="420" t="str">
        <f>IF(基本情報入力シート!Y94="","",基本情報入力シート!Y94)</f>
        <v/>
      </c>
      <c r="O63" s="442"/>
      <c r="P63" s="446"/>
      <c r="Q63" s="38" t="str">
        <f>IFERROR(ROUNDDOWN(P63*VLOOKUP(N63,【参考】数式用!$V$2:$AA$58,MATCH(O63,【参考】数式用!$X$4:$AA$4)+2,FALSE)*0.5, 0), "")</f>
        <v/>
      </c>
      <c r="R63" s="447"/>
      <c r="S63" s="899"/>
      <c r="T63" s="899"/>
      <c r="U63" s="445"/>
      <c r="V63" s="454"/>
      <c r="W63" s="455"/>
      <c r="X63" s="421" t="str">
        <f>IFERROR(IF(V63="ー", "", ROUNDDOWN(W63*VLOOKUP(N63,【参考】数式用!$V$2:$AG$51,MATCH(V63,【参考】数式用!$AB$4:$AG$4)+6,FALSE)*0.5, 0)), "")</f>
        <v/>
      </c>
      <c r="Y63" s="456"/>
      <c r="Z63" s="455"/>
      <c r="AA63" s="445"/>
      <c r="AB63" s="486" t="e">
        <f>VLOOKUP(N63,【参考】数式用!$A$3:$N$58,14,FALSE)</f>
        <v>#N/A</v>
      </c>
      <c r="AC63" s="486" t="str">
        <f>IFERROR(VLOOKUP(N63,【参考】数式用!$A$3:$N$58,14,FALSE),"")&amp;"_4_5"</f>
        <v>_4_5</v>
      </c>
      <c r="AD63" s="486" t="str">
        <f>IFERROR(VLOOKUP(N63,【参考】数式用!$A$3:$N$58,14,FALSE),"")&amp;"_6"</f>
        <v>_6</v>
      </c>
      <c r="AE63" s="487" t="str">
        <f>IFERROR(VLOOKUP(N63,【参考】数式用!$AI$5:$AJ$51, 2, FALSE), "")</f>
        <v/>
      </c>
      <c r="AF63" s="488" t="str">
        <f t="shared" si="0"/>
        <v/>
      </c>
      <c r="AG63" s="489" t="str">
        <f t="shared" si="1"/>
        <v/>
      </c>
      <c r="AH63" s="490" t="str">
        <f>IFERROR(VLOOKUP(N63,【参考】数式用!$AM$3:$AN$56, 2, FALSE), "")</f>
        <v/>
      </c>
      <c r="AI63" s="415"/>
      <c r="AJ63" s="388"/>
      <c r="AK63" s="388"/>
      <c r="AL63" s="388"/>
      <c r="AM63" s="388"/>
      <c r="AN63" s="388"/>
      <c r="AO63" s="388"/>
      <c r="AP63" s="388"/>
      <c r="AQ63" s="388"/>
    </row>
    <row r="64" spans="1:43" customFormat="1" ht="40.200000000000003" customHeight="1">
      <c r="A64" s="417">
        <v>51</v>
      </c>
      <c r="B64" s="900" t="str">
        <f>IF(基本情報入力シート!C95="","",基本情報入力シート!C95)</f>
        <v/>
      </c>
      <c r="C64" s="901"/>
      <c r="D64" s="901"/>
      <c r="E64" s="901"/>
      <c r="F64" s="901"/>
      <c r="G64" s="901"/>
      <c r="H64" s="901"/>
      <c r="I64" s="902"/>
      <c r="J64" s="418" t="str">
        <f>IF(基本情報入力シート!M95="","",基本情報入力シート!M95)</f>
        <v/>
      </c>
      <c r="K64" s="419" t="str">
        <f>IF(基本情報入力シート!R95="","",基本情報入力シート!R95)</f>
        <v/>
      </c>
      <c r="L64" s="419" t="str">
        <f>IF(基本情報入力シート!W95="","",基本情報入力シート!W95)</f>
        <v/>
      </c>
      <c r="M64" s="418" t="str">
        <f>IF(基本情報入力シート!X95="","",基本情報入力シート!X95)</f>
        <v/>
      </c>
      <c r="N64" s="420" t="str">
        <f>IF(基本情報入力シート!Y95="","",基本情報入力シート!Y95)</f>
        <v/>
      </c>
      <c r="O64" s="442"/>
      <c r="P64" s="446"/>
      <c r="Q64" s="38" t="str">
        <f>IFERROR(ROUNDDOWN(P64*VLOOKUP(N64,【参考】数式用!$V$2:$AA$58,MATCH(O64,【参考】数式用!$X$4:$AA$4)+2,FALSE)*0.5, 0), "")</f>
        <v/>
      </c>
      <c r="R64" s="447"/>
      <c r="S64" s="899"/>
      <c r="T64" s="899"/>
      <c r="U64" s="445"/>
      <c r="V64" s="454"/>
      <c r="W64" s="455"/>
      <c r="X64" s="421" t="str">
        <f>IFERROR(IF(V64="ー", "", ROUNDDOWN(W64*VLOOKUP(N64,【参考】数式用!$V$2:$AG$51,MATCH(V64,【参考】数式用!$AB$4:$AG$4)+6,FALSE)*0.5, 0)), "")</f>
        <v/>
      </c>
      <c r="Y64" s="456"/>
      <c r="Z64" s="455"/>
      <c r="AA64" s="445"/>
      <c r="AB64" s="486" t="e">
        <f>VLOOKUP(N64,【参考】数式用!$A$3:$N$58,14,FALSE)</f>
        <v>#N/A</v>
      </c>
      <c r="AC64" s="486" t="str">
        <f>IFERROR(VLOOKUP(N64,【参考】数式用!$A$3:$N$58,14,FALSE),"")&amp;"_4_5"</f>
        <v>_4_5</v>
      </c>
      <c r="AD64" s="486" t="str">
        <f>IFERROR(VLOOKUP(N64,【参考】数式用!$A$3:$N$58,14,FALSE),"")&amp;"_6"</f>
        <v>_6</v>
      </c>
      <c r="AE64" s="487" t="str">
        <f>IFERROR(VLOOKUP(N64,【参考】数式用!$AI$5:$AJ$51, 2, FALSE), "")</f>
        <v/>
      </c>
      <c r="AF64" s="488" t="str">
        <f t="shared" si="0"/>
        <v/>
      </c>
      <c r="AG64" s="489" t="str">
        <f t="shared" si="1"/>
        <v/>
      </c>
      <c r="AH64" s="490" t="str">
        <f>IFERROR(VLOOKUP(N64,【参考】数式用!$AM$3:$AN$56, 2, FALSE), "")</f>
        <v/>
      </c>
      <c r="AI64" s="415"/>
      <c r="AJ64" s="388"/>
      <c r="AK64" s="388"/>
      <c r="AL64" s="388"/>
      <c r="AM64" s="388"/>
      <c r="AN64" s="388"/>
      <c r="AO64" s="388"/>
      <c r="AP64" s="388"/>
      <c r="AQ64" s="388"/>
    </row>
    <row r="65" spans="1:43" customFormat="1" ht="40.200000000000003" customHeight="1">
      <c r="A65" s="417">
        <v>52</v>
      </c>
      <c r="B65" s="900" t="str">
        <f>IF(基本情報入力シート!C96="","",基本情報入力シート!C96)</f>
        <v/>
      </c>
      <c r="C65" s="901"/>
      <c r="D65" s="901"/>
      <c r="E65" s="901"/>
      <c r="F65" s="901"/>
      <c r="G65" s="901"/>
      <c r="H65" s="901"/>
      <c r="I65" s="902"/>
      <c r="J65" s="418" t="str">
        <f>IF(基本情報入力シート!M96="","",基本情報入力シート!M96)</f>
        <v/>
      </c>
      <c r="K65" s="419" t="str">
        <f>IF(基本情報入力シート!R96="","",基本情報入力シート!R96)</f>
        <v/>
      </c>
      <c r="L65" s="419" t="str">
        <f>IF(基本情報入力シート!W96="","",基本情報入力シート!W96)</f>
        <v/>
      </c>
      <c r="M65" s="418" t="str">
        <f>IF(基本情報入力シート!X96="","",基本情報入力シート!X96)</f>
        <v/>
      </c>
      <c r="N65" s="420" t="str">
        <f>IF(基本情報入力シート!Y96="","",基本情報入力シート!Y96)</f>
        <v/>
      </c>
      <c r="O65" s="442"/>
      <c r="P65" s="446"/>
      <c r="Q65" s="38" t="str">
        <f>IFERROR(ROUNDDOWN(P65*VLOOKUP(N65,【参考】数式用!$V$2:$AA$58,MATCH(O65,【参考】数式用!$X$4:$AA$4)+2,FALSE)*0.5, 0), "")</f>
        <v/>
      </c>
      <c r="R65" s="447"/>
      <c r="S65" s="899"/>
      <c r="T65" s="899"/>
      <c r="U65" s="445"/>
      <c r="V65" s="454"/>
      <c r="W65" s="455"/>
      <c r="X65" s="421" t="str">
        <f>IFERROR(IF(V65="ー", "", ROUNDDOWN(W65*VLOOKUP(N65,【参考】数式用!$V$2:$AG$51,MATCH(V65,【参考】数式用!$AB$4:$AG$4)+6,FALSE)*0.5, 0)), "")</f>
        <v/>
      </c>
      <c r="Y65" s="456"/>
      <c r="Z65" s="455"/>
      <c r="AA65" s="445"/>
      <c r="AB65" s="486" t="e">
        <f>VLOOKUP(N65,【参考】数式用!$A$3:$N$58,14,FALSE)</f>
        <v>#N/A</v>
      </c>
      <c r="AC65" s="486" t="str">
        <f>IFERROR(VLOOKUP(N65,【参考】数式用!$A$3:$N$58,14,FALSE),"")&amp;"_4_5"</f>
        <v>_4_5</v>
      </c>
      <c r="AD65" s="486" t="str">
        <f>IFERROR(VLOOKUP(N65,【参考】数式用!$A$3:$N$58,14,FALSE),"")&amp;"_6"</f>
        <v>_6</v>
      </c>
      <c r="AE65" s="487" t="str">
        <f>IFERROR(VLOOKUP(N65,【参考】数式用!$AI$5:$AJ$51, 2, FALSE), "")</f>
        <v/>
      </c>
      <c r="AF65" s="488" t="str">
        <f t="shared" si="0"/>
        <v/>
      </c>
      <c r="AG65" s="489" t="str">
        <f t="shared" si="1"/>
        <v/>
      </c>
      <c r="AH65" s="490" t="str">
        <f>IFERROR(VLOOKUP(N65,【参考】数式用!$AM$3:$AN$56, 2, FALSE), "")</f>
        <v/>
      </c>
      <c r="AI65" s="415"/>
      <c r="AJ65" s="388"/>
      <c r="AK65" s="388"/>
      <c r="AL65" s="388"/>
      <c r="AM65" s="388"/>
      <c r="AN65" s="388"/>
      <c r="AO65" s="388"/>
      <c r="AP65" s="388"/>
      <c r="AQ65" s="388"/>
    </row>
    <row r="66" spans="1:43" customFormat="1" ht="40.200000000000003" customHeight="1">
      <c r="A66" s="417">
        <v>53</v>
      </c>
      <c r="B66" s="900" t="str">
        <f>IF(基本情報入力シート!C97="","",基本情報入力シート!C97)</f>
        <v/>
      </c>
      <c r="C66" s="901"/>
      <c r="D66" s="901"/>
      <c r="E66" s="901"/>
      <c r="F66" s="901"/>
      <c r="G66" s="901"/>
      <c r="H66" s="901"/>
      <c r="I66" s="902"/>
      <c r="J66" s="418" t="str">
        <f>IF(基本情報入力シート!M97="","",基本情報入力シート!M97)</f>
        <v/>
      </c>
      <c r="K66" s="419" t="str">
        <f>IF(基本情報入力シート!R97="","",基本情報入力シート!R97)</f>
        <v/>
      </c>
      <c r="L66" s="419" t="str">
        <f>IF(基本情報入力シート!W97="","",基本情報入力シート!W97)</f>
        <v/>
      </c>
      <c r="M66" s="418" t="str">
        <f>IF(基本情報入力シート!X97="","",基本情報入力シート!X97)</f>
        <v/>
      </c>
      <c r="N66" s="420" t="str">
        <f>IF(基本情報入力シート!Y97="","",基本情報入力シート!Y97)</f>
        <v/>
      </c>
      <c r="O66" s="442"/>
      <c r="P66" s="446"/>
      <c r="Q66" s="38" t="str">
        <f>IFERROR(ROUNDDOWN(P66*VLOOKUP(N66,【参考】数式用!$V$2:$AA$58,MATCH(O66,【参考】数式用!$X$4:$AA$4)+2,FALSE)*0.5, 0), "")</f>
        <v/>
      </c>
      <c r="R66" s="447"/>
      <c r="S66" s="899"/>
      <c r="T66" s="899"/>
      <c r="U66" s="445"/>
      <c r="V66" s="454"/>
      <c r="W66" s="455"/>
      <c r="X66" s="421" t="str">
        <f>IFERROR(IF(V66="ー", "", ROUNDDOWN(W66*VLOOKUP(N66,【参考】数式用!$V$2:$AG$51,MATCH(V66,【参考】数式用!$AB$4:$AG$4)+6,FALSE)*0.5, 0)), "")</f>
        <v/>
      </c>
      <c r="Y66" s="456"/>
      <c r="Z66" s="455"/>
      <c r="AA66" s="445"/>
      <c r="AB66" s="486" t="e">
        <f>VLOOKUP(N66,【参考】数式用!$A$3:$N$58,14,FALSE)</f>
        <v>#N/A</v>
      </c>
      <c r="AC66" s="486" t="str">
        <f>IFERROR(VLOOKUP(N66,【参考】数式用!$A$3:$N$58,14,FALSE),"")&amp;"_4_5"</f>
        <v>_4_5</v>
      </c>
      <c r="AD66" s="486" t="str">
        <f>IFERROR(VLOOKUP(N66,【参考】数式用!$A$3:$N$58,14,FALSE),"")&amp;"_6"</f>
        <v>_6</v>
      </c>
      <c r="AE66" s="487" t="str">
        <f>IFERROR(VLOOKUP(N66,【参考】数式用!$AI$5:$AJ$51, 2, FALSE), "")</f>
        <v/>
      </c>
      <c r="AF66" s="488" t="str">
        <f t="shared" si="0"/>
        <v/>
      </c>
      <c r="AG66" s="489" t="str">
        <f t="shared" si="1"/>
        <v/>
      </c>
      <c r="AH66" s="490" t="str">
        <f>IFERROR(VLOOKUP(N66,【参考】数式用!$AM$3:$AN$56, 2, FALSE), "")</f>
        <v/>
      </c>
      <c r="AI66" s="415"/>
      <c r="AJ66" s="388"/>
      <c r="AK66" s="388"/>
      <c r="AL66" s="388"/>
      <c r="AM66" s="388"/>
      <c r="AN66" s="388"/>
      <c r="AO66" s="388"/>
      <c r="AP66" s="388"/>
      <c r="AQ66" s="388"/>
    </row>
    <row r="67" spans="1:43" customFormat="1" ht="40.200000000000003" customHeight="1">
      <c r="A67" s="417">
        <v>54</v>
      </c>
      <c r="B67" s="900" t="str">
        <f>IF(基本情報入力シート!C98="","",基本情報入力シート!C98)</f>
        <v/>
      </c>
      <c r="C67" s="901"/>
      <c r="D67" s="901"/>
      <c r="E67" s="901"/>
      <c r="F67" s="901"/>
      <c r="G67" s="901"/>
      <c r="H67" s="901"/>
      <c r="I67" s="902"/>
      <c r="J67" s="418" t="str">
        <f>IF(基本情報入力シート!M98="","",基本情報入力シート!M98)</f>
        <v/>
      </c>
      <c r="K67" s="419" t="str">
        <f>IF(基本情報入力シート!R98="","",基本情報入力シート!R98)</f>
        <v/>
      </c>
      <c r="L67" s="419" t="str">
        <f>IF(基本情報入力シート!W98="","",基本情報入力シート!W98)</f>
        <v/>
      </c>
      <c r="M67" s="418" t="str">
        <f>IF(基本情報入力シート!X98="","",基本情報入力シート!X98)</f>
        <v/>
      </c>
      <c r="N67" s="420" t="str">
        <f>IF(基本情報入力シート!Y98="","",基本情報入力シート!Y98)</f>
        <v/>
      </c>
      <c r="O67" s="442"/>
      <c r="P67" s="446"/>
      <c r="Q67" s="38" t="str">
        <f>IFERROR(ROUNDDOWN(P67*VLOOKUP(N67,【参考】数式用!$V$2:$AA$58,MATCH(O67,【参考】数式用!$X$4:$AA$4)+2,FALSE)*0.5, 0), "")</f>
        <v/>
      </c>
      <c r="R67" s="447"/>
      <c r="S67" s="899"/>
      <c r="T67" s="899"/>
      <c r="U67" s="445"/>
      <c r="V67" s="454"/>
      <c r="W67" s="455"/>
      <c r="X67" s="421" t="str">
        <f>IFERROR(IF(V67="ー", "", ROUNDDOWN(W67*VLOOKUP(N67,【参考】数式用!$V$2:$AG$51,MATCH(V67,【参考】数式用!$AB$4:$AG$4)+6,FALSE)*0.5, 0)), "")</f>
        <v/>
      </c>
      <c r="Y67" s="456"/>
      <c r="Z67" s="455"/>
      <c r="AA67" s="445"/>
      <c r="AB67" s="486" t="e">
        <f>VLOOKUP(N67,【参考】数式用!$A$3:$N$58,14,FALSE)</f>
        <v>#N/A</v>
      </c>
      <c r="AC67" s="486" t="str">
        <f>IFERROR(VLOOKUP(N67,【参考】数式用!$A$3:$N$58,14,FALSE),"")&amp;"_4_5"</f>
        <v>_4_5</v>
      </c>
      <c r="AD67" s="486" t="str">
        <f>IFERROR(VLOOKUP(N67,【参考】数式用!$A$3:$N$58,14,FALSE),"")&amp;"_6"</f>
        <v>_6</v>
      </c>
      <c r="AE67" s="487" t="str">
        <f>IFERROR(VLOOKUP(N67,【参考】数式用!$AI$5:$AJ$51, 2, FALSE), "")</f>
        <v/>
      </c>
      <c r="AF67" s="488" t="str">
        <f t="shared" si="0"/>
        <v/>
      </c>
      <c r="AG67" s="489" t="str">
        <f t="shared" si="1"/>
        <v/>
      </c>
      <c r="AH67" s="490" t="str">
        <f>IFERROR(VLOOKUP(N67,【参考】数式用!$AM$3:$AN$56, 2, FALSE), "")</f>
        <v/>
      </c>
      <c r="AI67" s="415"/>
      <c r="AJ67" s="388"/>
      <c r="AK67" s="388"/>
      <c r="AL67" s="388"/>
      <c r="AM67" s="388"/>
      <c r="AN67" s="388"/>
      <c r="AO67" s="388"/>
      <c r="AP67" s="388"/>
      <c r="AQ67" s="388"/>
    </row>
    <row r="68" spans="1:43" customFormat="1" ht="40.200000000000003" customHeight="1">
      <c r="A68" s="417">
        <v>55</v>
      </c>
      <c r="B68" s="900" t="str">
        <f>IF(基本情報入力シート!C99="","",基本情報入力シート!C99)</f>
        <v/>
      </c>
      <c r="C68" s="901"/>
      <c r="D68" s="901"/>
      <c r="E68" s="901"/>
      <c r="F68" s="901"/>
      <c r="G68" s="901"/>
      <c r="H68" s="901"/>
      <c r="I68" s="902"/>
      <c r="J68" s="418" t="str">
        <f>IF(基本情報入力シート!M99="","",基本情報入力シート!M99)</f>
        <v/>
      </c>
      <c r="K68" s="419" t="str">
        <f>IF(基本情報入力シート!R99="","",基本情報入力シート!R99)</f>
        <v/>
      </c>
      <c r="L68" s="419" t="str">
        <f>IF(基本情報入力シート!W99="","",基本情報入力シート!W99)</f>
        <v/>
      </c>
      <c r="M68" s="418" t="str">
        <f>IF(基本情報入力シート!X99="","",基本情報入力シート!X99)</f>
        <v/>
      </c>
      <c r="N68" s="420" t="str">
        <f>IF(基本情報入力シート!Y99="","",基本情報入力シート!Y99)</f>
        <v/>
      </c>
      <c r="O68" s="442"/>
      <c r="P68" s="446"/>
      <c r="Q68" s="38" t="str">
        <f>IFERROR(ROUNDDOWN(P68*VLOOKUP(N68,【参考】数式用!$V$2:$AA$58,MATCH(O68,【参考】数式用!$X$4:$AA$4)+2,FALSE)*0.5, 0), "")</f>
        <v/>
      </c>
      <c r="R68" s="447"/>
      <c r="S68" s="899"/>
      <c r="T68" s="899"/>
      <c r="U68" s="445"/>
      <c r="V68" s="454"/>
      <c r="W68" s="455"/>
      <c r="X68" s="421" t="str">
        <f>IFERROR(IF(V68="ー", "", ROUNDDOWN(W68*VLOOKUP(N68,【参考】数式用!$V$2:$AG$51,MATCH(V68,【参考】数式用!$AB$4:$AG$4)+6,FALSE)*0.5, 0)), "")</f>
        <v/>
      </c>
      <c r="Y68" s="456"/>
      <c r="Z68" s="455"/>
      <c r="AA68" s="445"/>
      <c r="AB68" s="486" t="e">
        <f>VLOOKUP(N68,【参考】数式用!$A$3:$N$58,14,FALSE)</f>
        <v>#N/A</v>
      </c>
      <c r="AC68" s="486" t="str">
        <f>IFERROR(VLOOKUP(N68,【参考】数式用!$A$3:$N$58,14,FALSE),"")&amp;"_4_5"</f>
        <v>_4_5</v>
      </c>
      <c r="AD68" s="486" t="str">
        <f>IFERROR(VLOOKUP(N68,【参考】数式用!$A$3:$N$58,14,FALSE),"")&amp;"_6"</f>
        <v>_6</v>
      </c>
      <c r="AE68" s="487" t="str">
        <f>IFERROR(VLOOKUP(N68,【参考】数式用!$AI$5:$AJ$51, 2, FALSE), "")</f>
        <v/>
      </c>
      <c r="AF68" s="488" t="str">
        <f t="shared" si="0"/>
        <v/>
      </c>
      <c r="AG68" s="489" t="str">
        <f t="shared" si="1"/>
        <v/>
      </c>
      <c r="AH68" s="490" t="str">
        <f>IFERROR(VLOOKUP(N68,【参考】数式用!$AM$3:$AN$56, 2, FALSE), "")</f>
        <v/>
      </c>
      <c r="AI68" s="415"/>
      <c r="AJ68" s="388"/>
      <c r="AK68" s="388"/>
      <c r="AL68" s="388"/>
      <c r="AM68" s="388"/>
      <c r="AN68" s="388"/>
      <c r="AO68" s="388"/>
      <c r="AP68" s="388"/>
      <c r="AQ68" s="388"/>
    </row>
    <row r="69" spans="1:43" customFormat="1" ht="40.200000000000003" customHeight="1">
      <c r="A69" s="417">
        <v>56</v>
      </c>
      <c r="B69" s="900" t="str">
        <f>IF(基本情報入力シート!C100="","",基本情報入力シート!C100)</f>
        <v/>
      </c>
      <c r="C69" s="901"/>
      <c r="D69" s="901"/>
      <c r="E69" s="901"/>
      <c r="F69" s="901"/>
      <c r="G69" s="901"/>
      <c r="H69" s="901"/>
      <c r="I69" s="902"/>
      <c r="J69" s="418" t="str">
        <f>IF(基本情報入力シート!M100="","",基本情報入力シート!M100)</f>
        <v/>
      </c>
      <c r="K69" s="419" t="str">
        <f>IF(基本情報入力シート!R100="","",基本情報入力シート!R100)</f>
        <v/>
      </c>
      <c r="L69" s="419" t="str">
        <f>IF(基本情報入力シート!W100="","",基本情報入力シート!W100)</f>
        <v/>
      </c>
      <c r="M69" s="418" t="str">
        <f>IF(基本情報入力シート!X100="","",基本情報入力シート!X100)</f>
        <v/>
      </c>
      <c r="N69" s="420" t="str">
        <f>IF(基本情報入力シート!Y100="","",基本情報入力シート!Y100)</f>
        <v/>
      </c>
      <c r="O69" s="442"/>
      <c r="P69" s="446"/>
      <c r="Q69" s="38" t="str">
        <f>IFERROR(ROUNDDOWN(P69*VLOOKUP(N69,【参考】数式用!$V$2:$AA$58,MATCH(O69,【参考】数式用!$X$4:$AA$4)+2,FALSE)*0.5, 0), "")</f>
        <v/>
      </c>
      <c r="R69" s="447"/>
      <c r="S69" s="899"/>
      <c r="T69" s="899"/>
      <c r="U69" s="445"/>
      <c r="V69" s="454"/>
      <c r="W69" s="455"/>
      <c r="X69" s="421" t="str">
        <f>IFERROR(IF(V69="ー", "", ROUNDDOWN(W69*VLOOKUP(N69,【参考】数式用!$V$2:$AG$51,MATCH(V69,【参考】数式用!$AB$4:$AG$4)+6,FALSE)*0.5, 0)), "")</f>
        <v/>
      </c>
      <c r="Y69" s="456"/>
      <c r="Z69" s="455"/>
      <c r="AA69" s="445"/>
      <c r="AB69" s="486" t="e">
        <f>VLOOKUP(N69,【参考】数式用!$A$3:$N$58,14,FALSE)</f>
        <v>#N/A</v>
      </c>
      <c r="AC69" s="486" t="str">
        <f>IFERROR(VLOOKUP(N69,【参考】数式用!$A$3:$N$58,14,FALSE),"")&amp;"_4_5"</f>
        <v>_4_5</v>
      </c>
      <c r="AD69" s="486" t="str">
        <f>IFERROR(VLOOKUP(N69,【参考】数式用!$A$3:$N$58,14,FALSE),"")&amp;"_6"</f>
        <v>_6</v>
      </c>
      <c r="AE69" s="487" t="str">
        <f>IFERROR(VLOOKUP(N69,【参考】数式用!$AI$5:$AJ$51, 2, FALSE), "")</f>
        <v/>
      </c>
      <c r="AF69" s="488" t="str">
        <f t="shared" si="0"/>
        <v/>
      </c>
      <c r="AG69" s="489" t="str">
        <f t="shared" si="1"/>
        <v/>
      </c>
      <c r="AH69" s="490" t="str">
        <f>IFERROR(VLOOKUP(N69,【参考】数式用!$AM$3:$AN$56, 2, FALSE), "")</f>
        <v/>
      </c>
      <c r="AI69" s="415"/>
      <c r="AJ69" s="388"/>
      <c r="AK69" s="388"/>
      <c r="AL69" s="388"/>
      <c r="AM69" s="388"/>
      <c r="AN69" s="388"/>
      <c r="AO69" s="388"/>
      <c r="AP69" s="388"/>
      <c r="AQ69" s="388"/>
    </row>
    <row r="70" spans="1:43" customFormat="1" ht="40.200000000000003" customHeight="1">
      <c r="A70" s="417">
        <v>57</v>
      </c>
      <c r="B70" s="900" t="str">
        <f>IF(基本情報入力シート!C101="","",基本情報入力シート!C101)</f>
        <v/>
      </c>
      <c r="C70" s="901"/>
      <c r="D70" s="901"/>
      <c r="E70" s="901"/>
      <c r="F70" s="901"/>
      <c r="G70" s="901"/>
      <c r="H70" s="901"/>
      <c r="I70" s="902"/>
      <c r="J70" s="418" t="str">
        <f>IF(基本情報入力シート!M101="","",基本情報入力シート!M101)</f>
        <v/>
      </c>
      <c r="K70" s="419" t="str">
        <f>IF(基本情報入力シート!R101="","",基本情報入力シート!R101)</f>
        <v/>
      </c>
      <c r="L70" s="419" t="str">
        <f>IF(基本情報入力シート!W101="","",基本情報入力シート!W101)</f>
        <v/>
      </c>
      <c r="M70" s="418" t="str">
        <f>IF(基本情報入力シート!X101="","",基本情報入力シート!X101)</f>
        <v/>
      </c>
      <c r="N70" s="420" t="str">
        <f>IF(基本情報入力シート!Y101="","",基本情報入力シート!Y101)</f>
        <v/>
      </c>
      <c r="O70" s="442"/>
      <c r="P70" s="446"/>
      <c r="Q70" s="38" t="str">
        <f>IFERROR(ROUNDDOWN(P70*VLOOKUP(N70,【参考】数式用!$V$2:$AA$58,MATCH(O70,【参考】数式用!$X$4:$AA$4)+2,FALSE)*0.5, 0), "")</f>
        <v/>
      </c>
      <c r="R70" s="447"/>
      <c r="S70" s="899"/>
      <c r="T70" s="899"/>
      <c r="U70" s="445"/>
      <c r="V70" s="454"/>
      <c r="W70" s="455"/>
      <c r="X70" s="421" t="str">
        <f>IFERROR(IF(V70="ー", "", ROUNDDOWN(W70*VLOOKUP(N70,【参考】数式用!$V$2:$AG$51,MATCH(V70,【参考】数式用!$AB$4:$AG$4)+6,FALSE)*0.5, 0)), "")</f>
        <v/>
      </c>
      <c r="Y70" s="456"/>
      <c r="Z70" s="455"/>
      <c r="AA70" s="445"/>
      <c r="AB70" s="486" t="e">
        <f>VLOOKUP(N70,【参考】数式用!$A$3:$N$58,14,FALSE)</f>
        <v>#N/A</v>
      </c>
      <c r="AC70" s="486" t="str">
        <f>IFERROR(VLOOKUP(N70,【参考】数式用!$A$3:$N$58,14,FALSE),"")&amp;"_4_5"</f>
        <v>_4_5</v>
      </c>
      <c r="AD70" s="486" t="str">
        <f>IFERROR(VLOOKUP(N70,【参考】数式用!$A$3:$N$58,14,FALSE),"")&amp;"_6"</f>
        <v>_6</v>
      </c>
      <c r="AE70" s="487" t="str">
        <f>IFERROR(VLOOKUP(N70,【参考】数式用!$AI$5:$AJ$51, 2, FALSE), "")</f>
        <v/>
      </c>
      <c r="AF70" s="488" t="str">
        <f t="shared" si="0"/>
        <v/>
      </c>
      <c r="AG70" s="489" t="str">
        <f t="shared" si="1"/>
        <v/>
      </c>
      <c r="AH70" s="490" t="str">
        <f>IFERROR(VLOOKUP(N70,【参考】数式用!$AM$3:$AN$56, 2, FALSE), "")</f>
        <v/>
      </c>
      <c r="AI70" s="415"/>
      <c r="AJ70" s="388"/>
      <c r="AK70" s="388"/>
      <c r="AL70" s="388"/>
      <c r="AM70" s="388"/>
      <c r="AN70" s="388"/>
      <c r="AO70" s="388"/>
      <c r="AP70" s="388"/>
      <c r="AQ70" s="388"/>
    </row>
    <row r="71" spans="1:43" customFormat="1" ht="40.200000000000003" customHeight="1">
      <c r="A71" s="417">
        <v>58</v>
      </c>
      <c r="B71" s="900" t="str">
        <f>IF(基本情報入力シート!C102="","",基本情報入力シート!C102)</f>
        <v/>
      </c>
      <c r="C71" s="901"/>
      <c r="D71" s="901"/>
      <c r="E71" s="901"/>
      <c r="F71" s="901"/>
      <c r="G71" s="901"/>
      <c r="H71" s="901"/>
      <c r="I71" s="902"/>
      <c r="J71" s="418" t="str">
        <f>IF(基本情報入力シート!M102="","",基本情報入力シート!M102)</f>
        <v/>
      </c>
      <c r="K71" s="419" t="str">
        <f>IF(基本情報入力シート!R102="","",基本情報入力シート!R102)</f>
        <v/>
      </c>
      <c r="L71" s="419" t="str">
        <f>IF(基本情報入力シート!W102="","",基本情報入力シート!W102)</f>
        <v/>
      </c>
      <c r="M71" s="418" t="str">
        <f>IF(基本情報入力シート!X102="","",基本情報入力シート!X102)</f>
        <v/>
      </c>
      <c r="N71" s="420" t="str">
        <f>IF(基本情報入力シート!Y102="","",基本情報入力シート!Y102)</f>
        <v/>
      </c>
      <c r="O71" s="442"/>
      <c r="P71" s="446"/>
      <c r="Q71" s="38" t="str">
        <f>IFERROR(ROUNDDOWN(P71*VLOOKUP(N71,【参考】数式用!$V$2:$AA$58,MATCH(O71,【参考】数式用!$X$4:$AA$4)+2,FALSE)*0.5, 0), "")</f>
        <v/>
      </c>
      <c r="R71" s="447"/>
      <c r="S71" s="899"/>
      <c r="T71" s="899"/>
      <c r="U71" s="445"/>
      <c r="V71" s="454"/>
      <c r="W71" s="455"/>
      <c r="X71" s="421" t="str">
        <f>IFERROR(IF(V71="ー", "", ROUNDDOWN(W71*VLOOKUP(N71,【参考】数式用!$V$2:$AG$51,MATCH(V71,【参考】数式用!$AB$4:$AG$4)+6,FALSE)*0.5, 0)), "")</f>
        <v/>
      </c>
      <c r="Y71" s="456"/>
      <c r="Z71" s="455"/>
      <c r="AA71" s="445"/>
      <c r="AB71" s="486" t="e">
        <f>VLOOKUP(N71,【参考】数式用!$A$3:$N$58,14,FALSE)</f>
        <v>#N/A</v>
      </c>
      <c r="AC71" s="486" t="str">
        <f>IFERROR(VLOOKUP(N71,【参考】数式用!$A$3:$N$58,14,FALSE),"")&amp;"_4_5"</f>
        <v>_4_5</v>
      </c>
      <c r="AD71" s="486" t="str">
        <f>IFERROR(VLOOKUP(N71,【参考】数式用!$A$3:$N$58,14,FALSE),"")&amp;"_6"</f>
        <v>_6</v>
      </c>
      <c r="AE71" s="487" t="str">
        <f>IFERROR(VLOOKUP(N71,【参考】数式用!$AI$5:$AJ$51, 2, FALSE), "")</f>
        <v/>
      </c>
      <c r="AF71" s="488" t="str">
        <f t="shared" si="0"/>
        <v/>
      </c>
      <c r="AG71" s="489" t="str">
        <f t="shared" si="1"/>
        <v/>
      </c>
      <c r="AH71" s="490" t="str">
        <f>IFERROR(VLOOKUP(N71,【参考】数式用!$AM$3:$AN$56, 2, FALSE), "")</f>
        <v/>
      </c>
      <c r="AI71" s="415"/>
      <c r="AJ71" s="388"/>
      <c r="AK71" s="388"/>
      <c r="AL71" s="388"/>
      <c r="AM71" s="388"/>
      <c r="AN71" s="388"/>
      <c r="AO71" s="388"/>
      <c r="AP71" s="388"/>
      <c r="AQ71" s="388"/>
    </row>
    <row r="72" spans="1:43" customFormat="1" ht="40.200000000000003" customHeight="1">
      <c r="A72" s="417">
        <v>59</v>
      </c>
      <c r="B72" s="900" t="str">
        <f>IF(基本情報入力シート!C103="","",基本情報入力シート!C103)</f>
        <v/>
      </c>
      <c r="C72" s="901"/>
      <c r="D72" s="901"/>
      <c r="E72" s="901"/>
      <c r="F72" s="901"/>
      <c r="G72" s="901"/>
      <c r="H72" s="901"/>
      <c r="I72" s="902"/>
      <c r="J72" s="418" t="str">
        <f>IF(基本情報入力シート!M103="","",基本情報入力シート!M103)</f>
        <v/>
      </c>
      <c r="K72" s="419" t="str">
        <f>IF(基本情報入力シート!R103="","",基本情報入力シート!R103)</f>
        <v/>
      </c>
      <c r="L72" s="419" t="str">
        <f>IF(基本情報入力シート!W103="","",基本情報入力シート!W103)</f>
        <v/>
      </c>
      <c r="M72" s="418" t="str">
        <f>IF(基本情報入力シート!X103="","",基本情報入力シート!X103)</f>
        <v/>
      </c>
      <c r="N72" s="420" t="str">
        <f>IF(基本情報入力シート!Y103="","",基本情報入力シート!Y103)</f>
        <v/>
      </c>
      <c r="O72" s="442"/>
      <c r="P72" s="446"/>
      <c r="Q72" s="38" t="str">
        <f>IFERROR(ROUNDDOWN(P72*VLOOKUP(N72,【参考】数式用!$V$2:$AA$58,MATCH(O72,【参考】数式用!$X$4:$AA$4)+2,FALSE)*0.5, 0), "")</f>
        <v/>
      </c>
      <c r="R72" s="447"/>
      <c r="S72" s="899"/>
      <c r="T72" s="899"/>
      <c r="U72" s="445"/>
      <c r="V72" s="454"/>
      <c r="W72" s="455"/>
      <c r="X72" s="421" t="str">
        <f>IFERROR(IF(V72="ー", "", ROUNDDOWN(W72*VLOOKUP(N72,【参考】数式用!$V$2:$AG$51,MATCH(V72,【参考】数式用!$AB$4:$AG$4)+6,FALSE)*0.5, 0)), "")</f>
        <v/>
      </c>
      <c r="Y72" s="456"/>
      <c r="Z72" s="455"/>
      <c r="AA72" s="445"/>
      <c r="AB72" s="486" t="e">
        <f>VLOOKUP(N72,【参考】数式用!$A$3:$N$58,14,FALSE)</f>
        <v>#N/A</v>
      </c>
      <c r="AC72" s="486" t="str">
        <f>IFERROR(VLOOKUP(N72,【参考】数式用!$A$3:$N$58,14,FALSE),"")&amp;"_4_5"</f>
        <v>_4_5</v>
      </c>
      <c r="AD72" s="486" t="str">
        <f>IFERROR(VLOOKUP(N72,【参考】数式用!$A$3:$N$58,14,FALSE),"")&amp;"_6"</f>
        <v>_6</v>
      </c>
      <c r="AE72" s="487" t="str">
        <f>IFERROR(VLOOKUP(N72,【参考】数式用!$AI$5:$AJ$51, 2, FALSE), "")</f>
        <v/>
      </c>
      <c r="AF72" s="488" t="str">
        <f t="shared" si="0"/>
        <v/>
      </c>
      <c r="AG72" s="489" t="str">
        <f t="shared" si="1"/>
        <v/>
      </c>
      <c r="AH72" s="490" t="str">
        <f>IFERROR(VLOOKUP(N72,【参考】数式用!$AM$3:$AN$56, 2, FALSE), "")</f>
        <v/>
      </c>
      <c r="AI72" s="415"/>
      <c r="AJ72" s="388"/>
      <c r="AK72" s="388"/>
      <c r="AL72" s="388"/>
      <c r="AM72" s="388"/>
      <c r="AN72" s="388"/>
      <c r="AO72" s="388"/>
      <c r="AP72" s="388"/>
      <c r="AQ72" s="388"/>
    </row>
    <row r="73" spans="1:43" customFormat="1" ht="40.200000000000003" customHeight="1">
      <c r="A73" s="417">
        <v>60</v>
      </c>
      <c r="B73" s="900" t="str">
        <f>IF(基本情報入力シート!C104="","",基本情報入力シート!C104)</f>
        <v/>
      </c>
      <c r="C73" s="901"/>
      <c r="D73" s="901"/>
      <c r="E73" s="901"/>
      <c r="F73" s="901"/>
      <c r="G73" s="901"/>
      <c r="H73" s="901"/>
      <c r="I73" s="902"/>
      <c r="J73" s="418" t="str">
        <f>IF(基本情報入力シート!M104="","",基本情報入力シート!M104)</f>
        <v/>
      </c>
      <c r="K73" s="419" t="str">
        <f>IF(基本情報入力シート!R104="","",基本情報入力シート!R104)</f>
        <v/>
      </c>
      <c r="L73" s="419" t="str">
        <f>IF(基本情報入力シート!W104="","",基本情報入力シート!W104)</f>
        <v/>
      </c>
      <c r="M73" s="418" t="str">
        <f>IF(基本情報入力シート!X104="","",基本情報入力シート!X104)</f>
        <v/>
      </c>
      <c r="N73" s="420" t="str">
        <f>IF(基本情報入力シート!Y104="","",基本情報入力シート!Y104)</f>
        <v/>
      </c>
      <c r="O73" s="442"/>
      <c r="P73" s="446"/>
      <c r="Q73" s="38" t="str">
        <f>IFERROR(ROUNDDOWN(P73*VLOOKUP(N73,【参考】数式用!$V$2:$AA$58,MATCH(O73,【参考】数式用!$X$4:$AA$4)+2,FALSE)*0.5, 0), "")</f>
        <v/>
      </c>
      <c r="R73" s="447"/>
      <c r="S73" s="899"/>
      <c r="T73" s="899"/>
      <c r="U73" s="445"/>
      <c r="V73" s="454"/>
      <c r="W73" s="455"/>
      <c r="X73" s="421" t="str">
        <f>IFERROR(IF(V73="ー", "", ROUNDDOWN(W73*VLOOKUP(N73,【参考】数式用!$V$2:$AG$51,MATCH(V73,【参考】数式用!$AB$4:$AG$4)+6,FALSE)*0.5, 0)), "")</f>
        <v/>
      </c>
      <c r="Y73" s="456"/>
      <c r="Z73" s="455"/>
      <c r="AA73" s="445"/>
      <c r="AB73" s="486" t="e">
        <f>VLOOKUP(N73,【参考】数式用!$A$3:$N$58,14,FALSE)</f>
        <v>#N/A</v>
      </c>
      <c r="AC73" s="486" t="str">
        <f>IFERROR(VLOOKUP(N73,【参考】数式用!$A$3:$N$58,14,FALSE),"")&amp;"_4_5"</f>
        <v>_4_5</v>
      </c>
      <c r="AD73" s="486" t="str">
        <f>IFERROR(VLOOKUP(N73,【参考】数式用!$A$3:$N$58,14,FALSE),"")&amp;"_6"</f>
        <v>_6</v>
      </c>
      <c r="AE73" s="487" t="str">
        <f>IFERROR(VLOOKUP(N73,【参考】数式用!$AI$5:$AJ$51, 2, FALSE), "")</f>
        <v/>
      </c>
      <c r="AF73" s="488" t="str">
        <f t="shared" si="0"/>
        <v/>
      </c>
      <c r="AG73" s="489" t="str">
        <f t="shared" si="1"/>
        <v/>
      </c>
      <c r="AH73" s="490" t="str">
        <f>IFERROR(VLOOKUP(N73,【参考】数式用!$AM$3:$AN$56, 2, FALSE), "")</f>
        <v/>
      </c>
      <c r="AI73" s="415"/>
      <c r="AJ73" s="388"/>
      <c r="AK73" s="388"/>
      <c r="AL73" s="388"/>
      <c r="AM73" s="388"/>
      <c r="AN73" s="388"/>
      <c r="AO73" s="388"/>
      <c r="AP73" s="388"/>
      <c r="AQ73" s="388"/>
    </row>
    <row r="74" spans="1:43" customFormat="1" ht="40.200000000000003" customHeight="1">
      <c r="A74" s="417">
        <v>61</v>
      </c>
      <c r="B74" s="900" t="str">
        <f>IF(基本情報入力シート!C105="","",基本情報入力シート!C105)</f>
        <v/>
      </c>
      <c r="C74" s="901"/>
      <c r="D74" s="901"/>
      <c r="E74" s="901"/>
      <c r="F74" s="901"/>
      <c r="G74" s="901"/>
      <c r="H74" s="901"/>
      <c r="I74" s="902"/>
      <c r="J74" s="418" t="str">
        <f>IF(基本情報入力シート!M105="","",基本情報入力シート!M105)</f>
        <v/>
      </c>
      <c r="K74" s="419" t="str">
        <f>IF(基本情報入力シート!R105="","",基本情報入力シート!R105)</f>
        <v/>
      </c>
      <c r="L74" s="419" t="str">
        <f>IF(基本情報入力シート!W105="","",基本情報入力シート!W105)</f>
        <v/>
      </c>
      <c r="M74" s="418" t="str">
        <f>IF(基本情報入力シート!X105="","",基本情報入力シート!X105)</f>
        <v/>
      </c>
      <c r="N74" s="420" t="str">
        <f>IF(基本情報入力シート!Y105="","",基本情報入力シート!Y105)</f>
        <v/>
      </c>
      <c r="O74" s="442"/>
      <c r="P74" s="446"/>
      <c r="Q74" s="38" t="str">
        <f>IFERROR(ROUNDDOWN(P74*VLOOKUP(N74,【参考】数式用!$V$2:$AA$58,MATCH(O74,【参考】数式用!$X$4:$AA$4)+2,FALSE)*0.5, 0), "")</f>
        <v/>
      </c>
      <c r="R74" s="447"/>
      <c r="S74" s="899"/>
      <c r="T74" s="899"/>
      <c r="U74" s="445"/>
      <c r="V74" s="454"/>
      <c r="W74" s="455"/>
      <c r="X74" s="421" t="str">
        <f>IFERROR(IF(V74="ー", "", ROUNDDOWN(W74*VLOOKUP(N74,【参考】数式用!$V$2:$AG$51,MATCH(V74,【参考】数式用!$AB$4:$AG$4)+6,FALSE)*0.5, 0)), "")</f>
        <v/>
      </c>
      <c r="Y74" s="456"/>
      <c r="Z74" s="455"/>
      <c r="AA74" s="445"/>
      <c r="AB74" s="486" t="e">
        <f>VLOOKUP(N74,【参考】数式用!$A$3:$N$58,14,FALSE)</f>
        <v>#N/A</v>
      </c>
      <c r="AC74" s="486" t="str">
        <f>IFERROR(VLOOKUP(N74,【参考】数式用!$A$3:$N$58,14,FALSE),"")&amp;"_4_5"</f>
        <v>_4_5</v>
      </c>
      <c r="AD74" s="486" t="str">
        <f>IFERROR(VLOOKUP(N74,【参考】数式用!$A$3:$N$58,14,FALSE),"")&amp;"_6"</f>
        <v>_6</v>
      </c>
      <c r="AE74" s="487" t="str">
        <f>IFERROR(VLOOKUP(N74,【参考】数式用!$AI$5:$AJ$51, 2, FALSE), "")</f>
        <v/>
      </c>
      <c r="AF74" s="488" t="str">
        <f t="shared" si="0"/>
        <v/>
      </c>
      <c r="AG74" s="489" t="str">
        <f t="shared" si="1"/>
        <v/>
      </c>
      <c r="AH74" s="490" t="str">
        <f>IFERROR(VLOOKUP(N74,【参考】数式用!$AM$3:$AN$56, 2, FALSE), "")</f>
        <v/>
      </c>
      <c r="AI74" s="415"/>
      <c r="AJ74" s="388"/>
      <c r="AK74" s="388"/>
      <c r="AL74" s="388"/>
      <c r="AM74" s="388"/>
      <c r="AN74" s="388"/>
      <c r="AO74" s="388"/>
      <c r="AP74" s="388"/>
      <c r="AQ74" s="388"/>
    </row>
    <row r="75" spans="1:43" customFormat="1" ht="40.200000000000003" customHeight="1">
      <c r="A75" s="417">
        <v>62</v>
      </c>
      <c r="B75" s="900" t="str">
        <f>IF(基本情報入力シート!C106="","",基本情報入力シート!C106)</f>
        <v/>
      </c>
      <c r="C75" s="901"/>
      <c r="D75" s="901"/>
      <c r="E75" s="901"/>
      <c r="F75" s="901"/>
      <c r="G75" s="901"/>
      <c r="H75" s="901"/>
      <c r="I75" s="902"/>
      <c r="J75" s="418" t="str">
        <f>IF(基本情報入力シート!M106="","",基本情報入力シート!M106)</f>
        <v/>
      </c>
      <c r="K75" s="419" t="str">
        <f>IF(基本情報入力シート!R106="","",基本情報入力シート!R106)</f>
        <v/>
      </c>
      <c r="L75" s="419" t="str">
        <f>IF(基本情報入力シート!W106="","",基本情報入力シート!W106)</f>
        <v/>
      </c>
      <c r="M75" s="418" t="str">
        <f>IF(基本情報入力シート!X106="","",基本情報入力シート!X106)</f>
        <v/>
      </c>
      <c r="N75" s="420" t="str">
        <f>IF(基本情報入力シート!Y106="","",基本情報入力シート!Y106)</f>
        <v/>
      </c>
      <c r="O75" s="442"/>
      <c r="P75" s="446"/>
      <c r="Q75" s="38" t="str">
        <f>IFERROR(ROUNDDOWN(P75*VLOOKUP(N75,【参考】数式用!$V$2:$AA$58,MATCH(O75,【参考】数式用!$X$4:$AA$4)+2,FALSE)*0.5, 0), "")</f>
        <v/>
      </c>
      <c r="R75" s="447"/>
      <c r="S75" s="899"/>
      <c r="T75" s="899"/>
      <c r="U75" s="445"/>
      <c r="V75" s="454"/>
      <c r="W75" s="455"/>
      <c r="X75" s="421" t="str">
        <f>IFERROR(IF(V75="ー", "", ROUNDDOWN(W75*VLOOKUP(N75,【参考】数式用!$V$2:$AG$51,MATCH(V75,【参考】数式用!$AB$4:$AG$4)+6,FALSE)*0.5, 0)), "")</f>
        <v/>
      </c>
      <c r="Y75" s="456"/>
      <c r="Z75" s="455"/>
      <c r="AA75" s="445"/>
      <c r="AB75" s="486" t="e">
        <f>VLOOKUP(N75,【参考】数式用!$A$3:$N$58,14,FALSE)</f>
        <v>#N/A</v>
      </c>
      <c r="AC75" s="486" t="str">
        <f>IFERROR(VLOOKUP(N75,【参考】数式用!$A$3:$N$58,14,FALSE),"")&amp;"_4_5"</f>
        <v>_4_5</v>
      </c>
      <c r="AD75" s="486" t="str">
        <f>IFERROR(VLOOKUP(N75,【参考】数式用!$A$3:$N$58,14,FALSE),"")&amp;"_6"</f>
        <v>_6</v>
      </c>
      <c r="AE75" s="487" t="str">
        <f>IFERROR(VLOOKUP(N75,【参考】数式用!$AI$5:$AJ$51, 2, FALSE), "")</f>
        <v/>
      </c>
      <c r="AF75" s="488" t="str">
        <f t="shared" si="0"/>
        <v/>
      </c>
      <c r="AG75" s="489" t="str">
        <f t="shared" si="1"/>
        <v/>
      </c>
      <c r="AH75" s="490" t="str">
        <f>IFERROR(VLOOKUP(N75,【参考】数式用!$AM$3:$AN$56, 2, FALSE), "")</f>
        <v/>
      </c>
      <c r="AI75" s="415"/>
      <c r="AJ75" s="388"/>
      <c r="AK75" s="388"/>
      <c r="AL75" s="388"/>
      <c r="AM75" s="388"/>
      <c r="AN75" s="388"/>
      <c r="AO75" s="388"/>
      <c r="AP75" s="388"/>
      <c r="AQ75" s="388"/>
    </row>
    <row r="76" spans="1:43" customFormat="1" ht="40.200000000000003" customHeight="1">
      <c r="A76" s="417">
        <v>63</v>
      </c>
      <c r="B76" s="900" t="str">
        <f>IF(基本情報入力シート!C107="","",基本情報入力シート!C107)</f>
        <v/>
      </c>
      <c r="C76" s="901"/>
      <c r="D76" s="901"/>
      <c r="E76" s="901"/>
      <c r="F76" s="901"/>
      <c r="G76" s="901"/>
      <c r="H76" s="901"/>
      <c r="I76" s="902"/>
      <c r="J76" s="418" t="str">
        <f>IF(基本情報入力シート!M107="","",基本情報入力シート!M107)</f>
        <v/>
      </c>
      <c r="K76" s="419" t="str">
        <f>IF(基本情報入力シート!R107="","",基本情報入力シート!R107)</f>
        <v/>
      </c>
      <c r="L76" s="419" t="str">
        <f>IF(基本情報入力シート!W107="","",基本情報入力シート!W107)</f>
        <v/>
      </c>
      <c r="M76" s="418" t="str">
        <f>IF(基本情報入力シート!X107="","",基本情報入力シート!X107)</f>
        <v/>
      </c>
      <c r="N76" s="420" t="str">
        <f>IF(基本情報入力シート!Y107="","",基本情報入力シート!Y107)</f>
        <v/>
      </c>
      <c r="O76" s="442"/>
      <c r="P76" s="446"/>
      <c r="Q76" s="38" t="str">
        <f>IFERROR(ROUNDDOWN(P76*VLOOKUP(N76,【参考】数式用!$V$2:$AA$58,MATCH(O76,【参考】数式用!$X$4:$AA$4)+2,FALSE)*0.5, 0), "")</f>
        <v/>
      </c>
      <c r="R76" s="447"/>
      <c r="S76" s="899"/>
      <c r="T76" s="899"/>
      <c r="U76" s="445"/>
      <c r="V76" s="454"/>
      <c r="W76" s="455"/>
      <c r="X76" s="421" t="str">
        <f>IFERROR(IF(V76="ー", "", ROUNDDOWN(W76*VLOOKUP(N76,【参考】数式用!$V$2:$AG$51,MATCH(V76,【参考】数式用!$AB$4:$AG$4)+6,FALSE)*0.5, 0)), "")</f>
        <v/>
      </c>
      <c r="Y76" s="456"/>
      <c r="Z76" s="455"/>
      <c r="AA76" s="445"/>
      <c r="AB76" s="486" t="e">
        <f>VLOOKUP(N76,【参考】数式用!$A$3:$N$58,14,FALSE)</f>
        <v>#N/A</v>
      </c>
      <c r="AC76" s="486" t="str">
        <f>IFERROR(VLOOKUP(N76,【参考】数式用!$A$3:$N$58,14,FALSE),"")&amp;"_4_5"</f>
        <v>_4_5</v>
      </c>
      <c r="AD76" s="486" t="str">
        <f>IFERROR(VLOOKUP(N76,【参考】数式用!$A$3:$N$58,14,FALSE),"")&amp;"_6"</f>
        <v>_6</v>
      </c>
      <c r="AE76" s="487" t="str">
        <f>IFERROR(VLOOKUP(N76,【参考】数式用!$AI$5:$AJ$51, 2, FALSE), "")</f>
        <v/>
      </c>
      <c r="AF76" s="488" t="str">
        <f t="shared" si="0"/>
        <v/>
      </c>
      <c r="AG76" s="489" t="str">
        <f t="shared" si="1"/>
        <v/>
      </c>
      <c r="AH76" s="490" t="str">
        <f>IFERROR(VLOOKUP(N76,【参考】数式用!$AM$3:$AN$56, 2, FALSE), "")</f>
        <v/>
      </c>
      <c r="AI76" s="415"/>
      <c r="AJ76" s="388"/>
      <c r="AK76" s="388"/>
      <c r="AL76" s="388"/>
      <c r="AM76" s="388"/>
      <c r="AN76" s="388"/>
      <c r="AO76" s="388"/>
      <c r="AP76" s="388"/>
      <c r="AQ76" s="388"/>
    </row>
    <row r="77" spans="1:43" customFormat="1" ht="40.200000000000003" customHeight="1">
      <c r="A77" s="417">
        <v>64</v>
      </c>
      <c r="B77" s="900" t="str">
        <f>IF(基本情報入力シート!C108="","",基本情報入力シート!C108)</f>
        <v/>
      </c>
      <c r="C77" s="901"/>
      <c r="D77" s="901"/>
      <c r="E77" s="901"/>
      <c r="F77" s="901"/>
      <c r="G77" s="901"/>
      <c r="H77" s="901"/>
      <c r="I77" s="902"/>
      <c r="J77" s="418" t="str">
        <f>IF(基本情報入力シート!M108="","",基本情報入力シート!M108)</f>
        <v/>
      </c>
      <c r="K77" s="419" t="str">
        <f>IF(基本情報入力シート!R108="","",基本情報入力シート!R108)</f>
        <v/>
      </c>
      <c r="L77" s="419" t="str">
        <f>IF(基本情報入力シート!W108="","",基本情報入力シート!W108)</f>
        <v/>
      </c>
      <c r="M77" s="418" t="str">
        <f>IF(基本情報入力シート!X108="","",基本情報入力シート!X108)</f>
        <v/>
      </c>
      <c r="N77" s="420" t="str">
        <f>IF(基本情報入力シート!Y108="","",基本情報入力シート!Y108)</f>
        <v/>
      </c>
      <c r="O77" s="442"/>
      <c r="P77" s="446"/>
      <c r="Q77" s="38" t="str">
        <f>IFERROR(ROUNDDOWN(P77*VLOOKUP(N77,【参考】数式用!$V$2:$AA$58,MATCH(O77,【参考】数式用!$X$4:$AA$4)+2,FALSE)*0.5, 0), "")</f>
        <v/>
      </c>
      <c r="R77" s="447"/>
      <c r="S77" s="899"/>
      <c r="T77" s="899"/>
      <c r="U77" s="445"/>
      <c r="V77" s="454"/>
      <c r="W77" s="455"/>
      <c r="X77" s="421" t="str">
        <f>IFERROR(IF(V77="ー", "", ROUNDDOWN(W77*VLOOKUP(N77,【参考】数式用!$V$2:$AG$51,MATCH(V77,【参考】数式用!$AB$4:$AG$4)+6,FALSE)*0.5, 0)), "")</f>
        <v/>
      </c>
      <c r="Y77" s="456"/>
      <c r="Z77" s="455"/>
      <c r="AA77" s="445"/>
      <c r="AB77" s="486" t="e">
        <f>VLOOKUP(N77,【参考】数式用!$A$3:$N$58,14,FALSE)</f>
        <v>#N/A</v>
      </c>
      <c r="AC77" s="486" t="str">
        <f>IFERROR(VLOOKUP(N77,【参考】数式用!$A$3:$N$58,14,FALSE),"")&amp;"_4_5"</f>
        <v>_4_5</v>
      </c>
      <c r="AD77" s="486" t="str">
        <f>IFERROR(VLOOKUP(N77,【参考】数式用!$A$3:$N$58,14,FALSE),"")&amp;"_6"</f>
        <v>_6</v>
      </c>
      <c r="AE77" s="487" t="str">
        <f>IFERROR(VLOOKUP(N77,【参考】数式用!$AI$5:$AJ$51, 2, FALSE), "")</f>
        <v/>
      </c>
      <c r="AF77" s="488" t="str">
        <f t="shared" si="0"/>
        <v/>
      </c>
      <c r="AG77" s="489" t="str">
        <f t="shared" si="1"/>
        <v/>
      </c>
      <c r="AH77" s="490" t="str">
        <f>IFERROR(VLOOKUP(N77,【参考】数式用!$AM$3:$AN$56, 2, FALSE), "")</f>
        <v/>
      </c>
      <c r="AI77" s="415"/>
      <c r="AJ77" s="388"/>
      <c r="AK77" s="388"/>
      <c r="AL77" s="388"/>
      <c r="AM77" s="388"/>
      <c r="AN77" s="388"/>
      <c r="AO77" s="388"/>
      <c r="AP77" s="388"/>
      <c r="AQ77" s="388"/>
    </row>
    <row r="78" spans="1:43" customFormat="1" ht="40.200000000000003" customHeight="1">
      <c r="A78" s="417">
        <v>65</v>
      </c>
      <c r="B78" s="900" t="str">
        <f>IF(基本情報入力シート!C109="","",基本情報入力シート!C109)</f>
        <v/>
      </c>
      <c r="C78" s="901"/>
      <c r="D78" s="901"/>
      <c r="E78" s="901"/>
      <c r="F78" s="901"/>
      <c r="G78" s="901"/>
      <c r="H78" s="901"/>
      <c r="I78" s="902"/>
      <c r="J78" s="418" t="str">
        <f>IF(基本情報入力シート!M109="","",基本情報入力シート!M109)</f>
        <v/>
      </c>
      <c r="K78" s="419" t="str">
        <f>IF(基本情報入力シート!R109="","",基本情報入力シート!R109)</f>
        <v/>
      </c>
      <c r="L78" s="419" t="str">
        <f>IF(基本情報入力シート!W109="","",基本情報入力シート!W109)</f>
        <v/>
      </c>
      <c r="M78" s="418" t="str">
        <f>IF(基本情報入力シート!X109="","",基本情報入力シート!X109)</f>
        <v/>
      </c>
      <c r="N78" s="420" t="str">
        <f>IF(基本情報入力シート!Y109="","",基本情報入力シート!Y109)</f>
        <v/>
      </c>
      <c r="O78" s="442"/>
      <c r="P78" s="446"/>
      <c r="Q78" s="38" t="str">
        <f>IFERROR(ROUNDDOWN(P78*VLOOKUP(N78,【参考】数式用!$V$2:$AA$58,MATCH(O78,【参考】数式用!$X$4:$AA$4)+2,FALSE)*0.5, 0), "")</f>
        <v/>
      </c>
      <c r="R78" s="447"/>
      <c r="S78" s="899"/>
      <c r="T78" s="899"/>
      <c r="U78" s="445"/>
      <c r="V78" s="454"/>
      <c r="W78" s="455"/>
      <c r="X78" s="421" t="str">
        <f>IFERROR(IF(V78="ー", "", ROUNDDOWN(W78*VLOOKUP(N78,【参考】数式用!$V$2:$AG$51,MATCH(V78,【参考】数式用!$AB$4:$AG$4)+6,FALSE)*0.5, 0)), "")</f>
        <v/>
      </c>
      <c r="Y78" s="456"/>
      <c r="Z78" s="455"/>
      <c r="AA78" s="445"/>
      <c r="AB78" s="486" t="e">
        <f>VLOOKUP(N78,【参考】数式用!$A$3:$N$58,14,FALSE)</f>
        <v>#N/A</v>
      </c>
      <c r="AC78" s="486" t="str">
        <f>IFERROR(VLOOKUP(N78,【参考】数式用!$A$3:$N$58,14,FALSE),"")&amp;"_4_5"</f>
        <v>_4_5</v>
      </c>
      <c r="AD78" s="486" t="str">
        <f>IFERROR(VLOOKUP(N78,【参考】数式用!$A$3:$N$58,14,FALSE),"")&amp;"_6"</f>
        <v>_6</v>
      </c>
      <c r="AE78" s="487" t="str">
        <f>IFERROR(VLOOKUP(N78,【参考】数式用!$AI$5:$AJ$51, 2, FALSE), "")</f>
        <v/>
      </c>
      <c r="AF78" s="488" t="str">
        <f t="shared" si="0"/>
        <v/>
      </c>
      <c r="AG78" s="489" t="str">
        <f t="shared" si="1"/>
        <v/>
      </c>
      <c r="AH78" s="490" t="str">
        <f>IFERROR(VLOOKUP(N78,【参考】数式用!$AM$3:$AN$56, 2, FALSE), "")</f>
        <v/>
      </c>
      <c r="AI78" s="415"/>
      <c r="AJ78" s="388"/>
      <c r="AK78" s="388"/>
      <c r="AL78" s="388"/>
      <c r="AM78" s="388"/>
      <c r="AN78" s="388"/>
      <c r="AO78" s="388"/>
      <c r="AP78" s="388"/>
      <c r="AQ78" s="388"/>
    </row>
    <row r="79" spans="1:43" customFormat="1" ht="40.200000000000003" customHeight="1">
      <c r="A79" s="417">
        <v>66</v>
      </c>
      <c r="B79" s="900" t="str">
        <f>IF(基本情報入力シート!C110="","",基本情報入力シート!C110)</f>
        <v/>
      </c>
      <c r="C79" s="901"/>
      <c r="D79" s="901"/>
      <c r="E79" s="901"/>
      <c r="F79" s="901"/>
      <c r="G79" s="901"/>
      <c r="H79" s="901"/>
      <c r="I79" s="902"/>
      <c r="J79" s="418" t="str">
        <f>IF(基本情報入力シート!M110="","",基本情報入力シート!M110)</f>
        <v/>
      </c>
      <c r="K79" s="419" t="str">
        <f>IF(基本情報入力シート!R110="","",基本情報入力シート!R110)</f>
        <v/>
      </c>
      <c r="L79" s="419" t="str">
        <f>IF(基本情報入力シート!W110="","",基本情報入力シート!W110)</f>
        <v/>
      </c>
      <c r="M79" s="418" t="str">
        <f>IF(基本情報入力シート!X110="","",基本情報入力シート!X110)</f>
        <v/>
      </c>
      <c r="N79" s="420" t="str">
        <f>IF(基本情報入力シート!Y110="","",基本情報入力シート!Y110)</f>
        <v/>
      </c>
      <c r="O79" s="442"/>
      <c r="P79" s="446"/>
      <c r="Q79" s="38" t="str">
        <f>IFERROR(ROUNDDOWN(P79*VLOOKUP(N79,【参考】数式用!$V$2:$AA$58,MATCH(O79,【参考】数式用!$X$4:$AA$4)+2,FALSE)*0.5, 0), "")</f>
        <v/>
      </c>
      <c r="R79" s="447"/>
      <c r="S79" s="899"/>
      <c r="T79" s="899"/>
      <c r="U79" s="445"/>
      <c r="V79" s="454"/>
      <c r="W79" s="455"/>
      <c r="X79" s="421" t="str">
        <f>IFERROR(IF(V79="ー", "", ROUNDDOWN(W79*VLOOKUP(N79,【参考】数式用!$V$2:$AG$51,MATCH(V79,【参考】数式用!$AB$4:$AG$4)+6,FALSE)*0.5, 0)), "")</f>
        <v/>
      </c>
      <c r="Y79" s="456"/>
      <c r="Z79" s="455"/>
      <c r="AA79" s="445"/>
      <c r="AB79" s="486" t="e">
        <f>VLOOKUP(N79,【参考】数式用!$A$3:$N$58,14,FALSE)</f>
        <v>#N/A</v>
      </c>
      <c r="AC79" s="486" t="str">
        <f>IFERROR(VLOOKUP(N79,【参考】数式用!$A$3:$N$58,14,FALSE),"")&amp;"_4_5"</f>
        <v>_4_5</v>
      </c>
      <c r="AD79" s="486" t="str">
        <f>IFERROR(VLOOKUP(N79,【参考】数式用!$A$3:$N$58,14,FALSE),"")&amp;"_6"</f>
        <v>_6</v>
      </c>
      <c r="AE79" s="487" t="str">
        <f>IFERROR(VLOOKUP(N79,【参考】数式用!$AI$5:$AJ$51, 2, FALSE), "")</f>
        <v/>
      </c>
      <c r="AF79" s="488"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89"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0" t="str">
        <f>IFERROR(VLOOKUP(N79,【参考】数式用!$AM$3:$AN$56, 2, FALSE), "")</f>
        <v/>
      </c>
      <c r="AI79" s="415"/>
      <c r="AJ79" s="388"/>
      <c r="AK79" s="388"/>
      <c r="AL79" s="388"/>
      <c r="AM79" s="388"/>
      <c r="AN79" s="388"/>
      <c r="AO79" s="388"/>
      <c r="AP79" s="388"/>
      <c r="AQ79" s="388"/>
    </row>
    <row r="80" spans="1:43" customFormat="1" ht="40.200000000000003" customHeight="1">
      <c r="A80" s="417">
        <v>67</v>
      </c>
      <c r="B80" s="900" t="str">
        <f>IF(基本情報入力シート!C111="","",基本情報入力シート!C111)</f>
        <v/>
      </c>
      <c r="C80" s="901"/>
      <c r="D80" s="901"/>
      <c r="E80" s="901"/>
      <c r="F80" s="901"/>
      <c r="G80" s="901"/>
      <c r="H80" s="901"/>
      <c r="I80" s="902"/>
      <c r="J80" s="418" t="str">
        <f>IF(基本情報入力シート!M111="","",基本情報入力シート!M111)</f>
        <v/>
      </c>
      <c r="K80" s="419" t="str">
        <f>IF(基本情報入力シート!R111="","",基本情報入力シート!R111)</f>
        <v/>
      </c>
      <c r="L80" s="419" t="str">
        <f>IF(基本情報入力シート!W111="","",基本情報入力シート!W111)</f>
        <v/>
      </c>
      <c r="M80" s="418" t="str">
        <f>IF(基本情報入力シート!X111="","",基本情報入力シート!X111)</f>
        <v/>
      </c>
      <c r="N80" s="420" t="str">
        <f>IF(基本情報入力シート!Y111="","",基本情報入力シート!Y111)</f>
        <v/>
      </c>
      <c r="O80" s="442"/>
      <c r="P80" s="446"/>
      <c r="Q80" s="38" t="str">
        <f>IFERROR(ROUNDDOWN(P80*VLOOKUP(N80,【参考】数式用!$V$2:$AA$58,MATCH(O80,【参考】数式用!$X$4:$AA$4)+2,FALSE)*0.5, 0), "")</f>
        <v/>
      </c>
      <c r="R80" s="447"/>
      <c r="S80" s="899"/>
      <c r="T80" s="899"/>
      <c r="U80" s="445"/>
      <c r="V80" s="454"/>
      <c r="W80" s="455"/>
      <c r="X80" s="421" t="str">
        <f>IFERROR(IF(V80="ー", "", ROUNDDOWN(W80*VLOOKUP(N80,【参考】数式用!$V$2:$AG$51,MATCH(V80,【参考】数式用!$AB$4:$AG$4)+6,FALSE)*0.5, 0)), "")</f>
        <v/>
      </c>
      <c r="Y80" s="456"/>
      <c r="Z80" s="455"/>
      <c r="AA80" s="445"/>
      <c r="AB80" s="486" t="e">
        <f>VLOOKUP(N80,【参考】数式用!$A$3:$N$58,14,FALSE)</f>
        <v>#N/A</v>
      </c>
      <c r="AC80" s="486" t="str">
        <f>IFERROR(VLOOKUP(N80,【参考】数式用!$A$3:$N$58,14,FALSE),"")&amp;"_4_5"</f>
        <v>_4_5</v>
      </c>
      <c r="AD80" s="486" t="str">
        <f>IFERROR(VLOOKUP(N80,【参考】数式用!$A$3:$N$58,14,FALSE),"")&amp;"_6"</f>
        <v>_6</v>
      </c>
      <c r="AE80" s="487" t="str">
        <f>IFERROR(VLOOKUP(N80,【参考】数式用!$AI$5:$AJ$51, 2, FALSE), "")</f>
        <v/>
      </c>
      <c r="AF80" s="488" t="str">
        <f t="shared" si="2"/>
        <v/>
      </c>
      <c r="AG80" s="489" t="str">
        <f t="shared" si="3"/>
        <v/>
      </c>
      <c r="AH80" s="490" t="str">
        <f>IFERROR(VLOOKUP(N80,【参考】数式用!$AM$3:$AN$56, 2, FALSE), "")</f>
        <v/>
      </c>
      <c r="AI80" s="415"/>
      <c r="AJ80" s="388"/>
      <c r="AK80" s="388"/>
      <c r="AL80" s="388"/>
      <c r="AM80" s="388"/>
      <c r="AN80" s="388"/>
      <c r="AO80" s="388"/>
      <c r="AP80" s="388"/>
      <c r="AQ80" s="388"/>
    </row>
    <row r="81" spans="1:43" customFormat="1" ht="40.200000000000003" customHeight="1">
      <c r="A81" s="417">
        <v>68</v>
      </c>
      <c r="B81" s="900" t="str">
        <f>IF(基本情報入力シート!C112="","",基本情報入力シート!C112)</f>
        <v/>
      </c>
      <c r="C81" s="901"/>
      <c r="D81" s="901"/>
      <c r="E81" s="901"/>
      <c r="F81" s="901"/>
      <c r="G81" s="901"/>
      <c r="H81" s="901"/>
      <c r="I81" s="902"/>
      <c r="J81" s="418" t="str">
        <f>IF(基本情報入力シート!M112="","",基本情報入力シート!M112)</f>
        <v/>
      </c>
      <c r="K81" s="419" t="str">
        <f>IF(基本情報入力シート!R112="","",基本情報入力シート!R112)</f>
        <v/>
      </c>
      <c r="L81" s="419" t="str">
        <f>IF(基本情報入力シート!W112="","",基本情報入力シート!W112)</f>
        <v/>
      </c>
      <c r="M81" s="418" t="str">
        <f>IF(基本情報入力シート!X112="","",基本情報入力シート!X112)</f>
        <v/>
      </c>
      <c r="N81" s="420" t="str">
        <f>IF(基本情報入力シート!Y112="","",基本情報入力シート!Y112)</f>
        <v/>
      </c>
      <c r="O81" s="442"/>
      <c r="P81" s="446"/>
      <c r="Q81" s="38" t="str">
        <f>IFERROR(ROUNDDOWN(P81*VLOOKUP(N81,【参考】数式用!$V$2:$AA$58,MATCH(O81,【参考】数式用!$X$4:$AA$4)+2,FALSE)*0.5, 0), "")</f>
        <v/>
      </c>
      <c r="R81" s="447"/>
      <c r="S81" s="899"/>
      <c r="T81" s="899"/>
      <c r="U81" s="445"/>
      <c r="V81" s="454"/>
      <c r="W81" s="455"/>
      <c r="X81" s="421" t="str">
        <f>IFERROR(IF(V81="ー", "", ROUNDDOWN(W81*VLOOKUP(N81,【参考】数式用!$V$2:$AG$51,MATCH(V81,【参考】数式用!$AB$4:$AG$4)+6,FALSE)*0.5, 0)), "")</f>
        <v/>
      </c>
      <c r="Y81" s="456"/>
      <c r="Z81" s="455"/>
      <c r="AA81" s="445"/>
      <c r="AB81" s="486" t="e">
        <f>VLOOKUP(N81,【参考】数式用!$A$3:$N$58,14,FALSE)</f>
        <v>#N/A</v>
      </c>
      <c r="AC81" s="486" t="str">
        <f>IFERROR(VLOOKUP(N81,【参考】数式用!$A$3:$N$58,14,FALSE),"")&amp;"_4_5"</f>
        <v>_4_5</v>
      </c>
      <c r="AD81" s="486" t="str">
        <f>IFERROR(VLOOKUP(N81,【参考】数式用!$A$3:$N$58,14,FALSE),"")&amp;"_6"</f>
        <v>_6</v>
      </c>
      <c r="AE81" s="487" t="str">
        <f>IFERROR(VLOOKUP(N81,【参考】数式用!$AI$5:$AJ$51, 2, FALSE), "")</f>
        <v/>
      </c>
      <c r="AF81" s="488" t="str">
        <f t="shared" si="2"/>
        <v/>
      </c>
      <c r="AG81" s="489" t="str">
        <f t="shared" si="3"/>
        <v/>
      </c>
      <c r="AH81" s="490" t="str">
        <f>IFERROR(VLOOKUP(N81,【参考】数式用!$AM$3:$AN$56, 2, FALSE), "")</f>
        <v/>
      </c>
      <c r="AI81" s="415"/>
      <c r="AJ81" s="388"/>
      <c r="AK81" s="388"/>
      <c r="AL81" s="388"/>
      <c r="AM81" s="388"/>
      <c r="AN81" s="388"/>
      <c r="AO81" s="388"/>
      <c r="AP81" s="388"/>
      <c r="AQ81" s="388"/>
    </row>
    <row r="82" spans="1:43" customFormat="1" ht="40.200000000000003" customHeight="1">
      <c r="A82" s="417">
        <v>69</v>
      </c>
      <c r="B82" s="900" t="str">
        <f>IF(基本情報入力シート!C113="","",基本情報入力シート!C113)</f>
        <v/>
      </c>
      <c r="C82" s="901"/>
      <c r="D82" s="901"/>
      <c r="E82" s="901"/>
      <c r="F82" s="901"/>
      <c r="G82" s="901"/>
      <c r="H82" s="901"/>
      <c r="I82" s="902"/>
      <c r="J82" s="418" t="str">
        <f>IF(基本情報入力シート!M113="","",基本情報入力シート!M113)</f>
        <v/>
      </c>
      <c r="K82" s="419" t="str">
        <f>IF(基本情報入力シート!R113="","",基本情報入力シート!R113)</f>
        <v/>
      </c>
      <c r="L82" s="419" t="str">
        <f>IF(基本情報入力シート!W113="","",基本情報入力シート!W113)</f>
        <v/>
      </c>
      <c r="M82" s="418" t="str">
        <f>IF(基本情報入力シート!X113="","",基本情報入力シート!X113)</f>
        <v/>
      </c>
      <c r="N82" s="420" t="str">
        <f>IF(基本情報入力シート!Y113="","",基本情報入力シート!Y113)</f>
        <v/>
      </c>
      <c r="O82" s="442"/>
      <c r="P82" s="446"/>
      <c r="Q82" s="38" t="str">
        <f>IFERROR(ROUNDDOWN(P82*VLOOKUP(N82,【参考】数式用!$V$2:$AA$58,MATCH(O82,【参考】数式用!$X$4:$AA$4)+2,FALSE)*0.5, 0), "")</f>
        <v/>
      </c>
      <c r="R82" s="447"/>
      <c r="S82" s="899"/>
      <c r="T82" s="899"/>
      <c r="U82" s="445"/>
      <c r="V82" s="454"/>
      <c r="W82" s="455"/>
      <c r="X82" s="421" t="str">
        <f>IFERROR(IF(V82="ー", "", ROUNDDOWN(W82*VLOOKUP(N82,【参考】数式用!$V$2:$AG$51,MATCH(V82,【参考】数式用!$AB$4:$AG$4)+6,FALSE)*0.5, 0)), "")</f>
        <v/>
      </c>
      <c r="Y82" s="456"/>
      <c r="Z82" s="455"/>
      <c r="AA82" s="445"/>
      <c r="AB82" s="486" t="e">
        <f>VLOOKUP(N82,【参考】数式用!$A$3:$N$58,14,FALSE)</f>
        <v>#N/A</v>
      </c>
      <c r="AC82" s="486" t="str">
        <f>IFERROR(VLOOKUP(N82,【参考】数式用!$A$3:$N$58,14,FALSE),"")&amp;"_4_5"</f>
        <v>_4_5</v>
      </c>
      <c r="AD82" s="486" t="str">
        <f>IFERROR(VLOOKUP(N82,【参考】数式用!$A$3:$N$58,14,FALSE),"")&amp;"_6"</f>
        <v>_6</v>
      </c>
      <c r="AE82" s="487" t="str">
        <f>IFERROR(VLOOKUP(N82,【参考】数式用!$AI$5:$AJ$51, 2, FALSE), "")</f>
        <v/>
      </c>
      <c r="AF82" s="488" t="str">
        <f t="shared" si="2"/>
        <v/>
      </c>
      <c r="AG82" s="489" t="str">
        <f t="shared" si="3"/>
        <v/>
      </c>
      <c r="AH82" s="490" t="str">
        <f>IFERROR(VLOOKUP(N82,【参考】数式用!$AM$3:$AN$56, 2, FALSE), "")</f>
        <v/>
      </c>
      <c r="AI82" s="415"/>
      <c r="AJ82" s="388"/>
      <c r="AK82" s="388"/>
      <c r="AL82" s="388"/>
      <c r="AM82" s="388"/>
      <c r="AN82" s="388"/>
      <c r="AO82" s="388"/>
      <c r="AP82" s="388"/>
      <c r="AQ82" s="388"/>
    </row>
    <row r="83" spans="1:43" customFormat="1" ht="40.200000000000003" customHeight="1">
      <c r="A83" s="417">
        <v>70</v>
      </c>
      <c r="B83" s="900" t="str">
        <f>IF(基本情報入力シート!C114="","",基本情報入力シート!C114)</f>
        <v/>
      </c>
      <c r="C83" s="901"/>
      <c r="D83" s="901"/>
      <c r="E83" s="901"/>
      <c r="F83" s="901"/>
      <c r="G83" s="901"/>
      <c r="H83" s="901"/>
      <c r="I83" s="902"/>
      <c r="J83" s="418" t="str">
        <f>IF(基本情報入力シート!M114="","",基本情報入力シート!M114)</f>
        <v/>
      </c>
      <c r="K83" s="419" t="str">
        <f>IF(基本情報入力シート!R114="","",基本情報入力シート!R114)</f>
        <v/>
      </c>
      <c r="L83" s="419" t="str">
        <f>IF(基本情報入力シート!W114="","",基本情報入力シート!W114)</f>
        <v/>
      </c>
      <c r="M83" s="418" t="str">
        <f>IF(基本情報入力シート!X114="","",基本情報入力シート!X114)</f>
        <v/>
      </c>
      <c r="N83" s="420" t="str">
        <f>IF(基本情報入力シート!Y114="","",基本情報入力シート!Y114)</f>
        <v/>
      </c>
      <c r="O83" s="442"/>
      <c r="P83" s="446"/>
      <c r="Q83" s="38" t="str">
        <f>IFERROR(ROUNDDOWN(P83*VLOOKUP(N83,【参考】数式用!$V$2:$AA$58,MATCH(O83,【参考】数式用!$X$4:$AA$4)+2,FALSE)*0.5, 0), "")</f>
        <v/>
      </c>
      <c r="R83" s="447"/>
      <c r="S83" s="899"/>
      <c r="T83" s="899"/>
      <c r="U83" s="445"/>
      <c r="V83" s="454"/>
      <c r="W83" s="455"/>
      <c r="X83" s="421" t="str">
        <f>IFERROR(IF(V83="ー", "", ROUNDDOWN(W83*VLOOKUP(N83,【参考】数式用!$V$2:$AG$51,MATCH(V83,【参考】数式用!$AB$4:$AG$4)+6,FALSE)*0.5, 0)), "")</f>
        <v/>
      </c>
      <c r="Y83" s="456"/>
      <c r="Z83" s="455"/>
      <c r="AA83" s="445"/>
      <c r="AB83" s="486" t="e">
        <f>VLOOKUP(N83,【参考】数式用!$A$3:$N$58,14,FALSE)</f>
        <v>#N/A</v>
      </c>
      <c r="AC83" s="486" t="str">
        <f>IFERROR(VLOOKUP(N83,【参考】数式用!$A$3:$N$58,14,FALSE),"")&amp;"_4_5"</f>
        <v>_4_5</v>
      </c>
      <c r="AD83" s="486" t="str">
        <f>IFERROR(VLOOKUP(N83,【参考】数式用!$A$3:$N$58,14,FALSE),"")&amp;"_6"</f>
        <v>_6</v>
      </c>
      <c r="AE83" s="487" t="str">
        <f>IFERROR(VLOOKUP(N83,【参考】数式用!$AI$5:$AJ$51, 2, FALSE), "")</f>
        <v/>
      </c>
      <c r="AF83" s="488" t="str">
        <f t="shared" si="2"/>
        <v/>
      </c>
      <c r="AG83" s="489" t="str">
        <f t="shared" si="3"/>
        <v/>
      </c>
      <c r="AH83" s="490" t="str">
        <f>IFERROR(VLOOKUP(N83,【参考】数式用!$AM$3:$AN$56, 2, FALSE), "")</f>
        <v/>
      </c>
      <c r="AI83" s="415"/>
      <c r="AJ83" s="388"/>
      <c r="AK83" s="388"/>
      <c r="AL83" s="388"/>
      <c r="AM83" s="388"/>
      <c r="AN83" s="388"/>
      <c r="AO83" s="388"/>
      <c r="AP83" s="388"/>
      <c r="AQ83" s="388"/>
    </row>
    <row r="84" spans="1:43" customFormat="1" ht="40.200000000000003" customHeight="1">
      <c r="A84" s="417">
        <v>71</v>
      </c>
      <c r="B84" s="900" t="str">
        <f>IF(基本情報入力シート!C115="","",基本情報入力シート!C115)</f>
        <v/>
      </c>
      <c r="C84" s="901"/>
      <c r="D84" s="901"/>
      <c r="E84" s="901"/>
      <c r="F84" s="901"/>
      <c r="G84" s="901"/>
      <c r="H84" s="901"/>
      <c r="I84" s="902"/>
      <c r="J84" s="418" t="str">
        <f>IF(基本情報入力シート!M115="","",基本情報入力シート!M115)</f>
        <v/>
      </c>
      <c r="K84" s="419" t="str">
        <f>IF(基本情報入力シート!R115="","",基本情報入力シート!R115)</f>
        <v/>
      </c>
      <c r="L84" s="419" t="str">
        <f>IF(基本情報入力シート!W115="","",基本情報入力シート!W115)</f>
        <v/>
      </c>
      <c r="M84" s="418" t="str">
        <f>IF(基本情報入力シート!X115="","",基本情報入力シート!X115)</f>
        <v/>
      </c>
      <c r="N84" s="420" t="str">
        <f>IF(基本情報入力シート!Y115="","",基本情報入力シート!Y115)</f>
        <v/>
      </c>
      <c r="O84" s="442"/>
      <c r="P84" s="446"/>
      <c r="Q84" s="38" t="str">
        <f>IFERROR(ROUNDDOWN(P84*VLOOKUP(N84,【参考】数式用!$V$2:$AA$58,MATCH(O84,【参考】数式用!$X$4:$AA$4)+2,FALSE)*0.5, 0), "")</f>
        <v/>
      </c>
      <c r="R84" s="447"/>
      <c r="S84" s="899"/>
      <c r="T84" s="899"/>
      <c r="U84" s="445"/>
      <c r="V84" s="454"/>
      <c r="W84" s="455"/>
      <c r="X84" s="421" t="str">
        <f>IFERROR(IF(V84="ー", "", ROUNDDOWN(W84*VLOOKUP(N84,【参考】数式用!$V$2:$AG$51,MATCH(V84,【参考】数式用!$AB$4:$AG$4)+6,FALSE)*0.5, 0)), "")</f>
        <v/>
      </c>
      <c r="Y84" s="456"/>
      <c r="Z84" s="455"/>
      <c r="AA84" s="445"/>
      <c r="AB84" s="486" t="e">
        <f>VLOOKUP(N84,【参考】数式用!$A$3:$N$58,14,FALSE)</f>
        <v>#N/A</v>
      </c>
      <c r="AC84" s="486" t="str">
        <f>IFERROR(VLOOKUP(N84,【参考】数式用!$A$3:$N$58,14,FALSE),"")&amp;"_4_5"</f>
        <v>_4_5</v>
      </c>
      <c r="AD84" s="486" t="str">
        <f>IFERROR(VLOOKUP(N84,【参考】数式用!$A$3:$N$58,14,FALSE),"")&amp;"_6"</f>
        <v>_6</v>
      </c>
      <c r="AE84" s="487" t="str">
        <f>IFERROR(VLOOKUP(N84,【参考】数式用!$AI$5:$AJ$51, 2, FALSE), "")</f>
        <v/>
      </c>
      <c r="AF84" s="488" t="str">
        <f t="shared" si="2"/>
        <v/>
      </c>
      <c r="AG84" s="489" t="str">
        <f t="shared" si="3"/>
        <v/>
      </c>
      <c r="AH84" s="490" t="str">
        <f>IFERROR(VLOOKUP(N84,【参考】数式用!$AM$3:$AN$56, 2, FALSE), "")</f>
        <v/>
      </c>
      <c r="AI84" s="415"/>
      <c r="AJ84" s="388"/>
      <c r="AK84" s="388"/>
      <c r="AL84" s="388"/>
      <c r="AM84" s="388"/>
      <c r="AN84" s="388"/>
      <c r="AO84" s="388"/>
      <c r="AP84" s="388"/>
      <c r="AQ84" s="388"/>
    </row>
    <row r="85" spans="1:43" customFormat="1" ht="40.200000000000003" customHeight="1">
      <c r="A85" s="417">
        <v>72</v>
      </c>
      <c r="B85" s="900" t="str">
        <f>IF(基本情報入力シート!C116="","",基本情報入力シート!C116)</f>
        <v/>
      </c>
      <c r="C85" s="901"/>
      <c r="D85" s="901"/>
      <c r="E85" s="901"/>
      <c r="F85" s="901"/>
      <c r="G85" s="901"/>
      <c r="H85" s="901"/>
      <c r="I85" s="902"/>
      <c r="J85" s="418" t="str">
        <f>IF(基本情報入力シート!M116="","",基本情報入力シート!M116)</f>
        <v/>
      </c>
      <c r="K85" s="419" t="str">
        <f>IF(基本情報入力シート!R116="","",基本情報入力シート!R116)</f>
        <v/>
      </c>
      <c r="L85" s="419" t="str">
        <f>IF(基本情報入力シート!W116="","",基本情報入力シート!W116)</f>
        <v/>
      </c>
      <c r="M85" s="418" t="str">
        <f>IF(基本情報入力シート!X116="","",基本情報入力シート!X116)</f>
        <v/>
      </c>
      <c r="N85" s="420" t="str">
        <f>IF(基本情報入力シート!Y116="","",基本情報入力シート!Y116)</f>
        <v/>
      </c>
      <c r="O85" s="442"/>
      <c r="P85" s="446"/>
      <c r="Q85" s="38" t="str">
        <f>IFERROR(ROUNDDOWN(P85*VLOOKUP(N85,【参考】数式用!$V$2:$AA$58,MATCH(O85,【参考】数式用!$X$4:$AA$4)+2,FALSE)*0.5, 0), "")</f>
        <v/>
      </c>
      <c r="R85" s="447"/>
      <c r="S85" s="899"/>
      <c r="T85" s="899"/>
      <c r="U85" s="445"/>
      <c r="V85" s="454"/>
      <c r="W85" s="455"/>
      <c r="X85" s="421" t="str">
        <f>IFERROR(IF(V85="ー", "", ROUNDDOWN(W85*VLOOKUP(N85,【参考】数式用!$V$2:$AG$51,MATCH(V85,【参考】数式用!$AB$4:$AG$4)+6,FALSE)*0.5, 0)), "")</f>
        <v/>
      </c>
      <c r="Y85" s="456"/>
      <c r="Z85" s="455"/>
      <c r="AA85" s="445"/>
      <c r="AB85" s="486" t="e">
        <f>VLOOKUP(N85,【参考】数式用!$A$3:$N$58,14,FALSE)</f>
        <v>#N/A</v>
      </c>
      <c r="AC85" s="486" t="str">
        <f>IFERROR(VLOOKUP(N85,【参考】数式用!$A$3:$N$58,14,FALSE),"")&amp;"_4_5"</f>
        <v>_4_5</v>
      </c>
      <c r="AD85" s="486" t="str">
        <f>IFERROR(VLOOKUP(N85,【参考】数式用!$A$3:$N$58,14,FALSE),"")&amp;"_6"</f>
        <v>_6</v>
      </c>
      <c r="AE85" s="487" t="str">
        <f>IFERROR(VLOOKUP(N85,【参考】数式用!$AI$5:$AJ$51, 2, FALSE), "")</f>
        <v/>
      </c>
      <c r="AF85" s="488" t="str">
        <f t="shared" si="2"/>
        <v/>
      </c>
      <c r="AG85" s="489" t="str">
        <f t="shared" si="3"/>
        <v/>
      </c>
      <c r="AH85" s="490" t="str">
        <f>IFERROR(VLOOKUP(N85,【参考】数式用!$AM$3:$AN$56, 2, FALSE), "")</f>
        <v/>
      </c>
      <c r="AI85" s="415"/>
      <c r="AJ85" s="388"/>
      <c r="AK85" s="388"/>
      <c r="AL85" s="388"/>
      <c r="AM85" s="388"/>
      <c r="AN85" s="388"/>
      <c r="AO85" s="388"/>
      <c r="AP85" s="388"/>
      <c r="AQ85" s="388"/>
    </row>
    <row r="86" spans="1:43" customFormat="1" ht="40.200000000000003" customHeight="1">
      <c r="A86" s="417">
        <v>73</v>
      </c>
      <c r="B86" s="900" t="str">
        <f>IF(基本情報入力シート!C117="","",基本情報入力シート!C117)</f>
        <v/>
      </c>
      <c r="C86" s="901"/>
      <c r="D86" s="901"/>
      <c r="E86" s="901"/>
      <c r="F86" s="901"/>
      <c r="G86" s="901"/>
      <c r="H86" s="901"/>
      <c r="I86" s="902"/>
      <c r="J86" s="418" t="str">
        <f>IF(基本情報入力シート!M117="","",基本情報入力シート!M117)</f>
        <v/>
      </c>
      <c r="K86" s="419" t="str">
        <f>IF(基本情報入力シート!R117="","",基本情報入力シート!R117)</f>
        <v/>
      </c>
      <c r="L86" s="419" t="str">
        <f>IF(基本情報入力シート!W117="","",基本情報入力シート!W117)</f>
        <v/>
      </c>
      <c r="M86" s="418" t="str">
        <f>IF(基本情報入力シート!X117="","",基本情報入力シート!X117)</f>
        <v/>
      </c>
      <c r="N86" s="420" t="str">
        <f>IF(基本情報入力シート!Y117="","",基本情報入力シート!Y117)</f>
        <v/>
      </c>
      <c r="O86" s="442"/>
      <c r="P86" s="446"/>
      <c r="Q86" s="38" t="str">
        <f>IFERROR(ROUNDDOWN(P86*VLOOKUP(N86,【参考】数式用!$V$2:$AA$58,MATCH(O86,【参考】数式用!$X$4:$AA$4)+2,FALSE)*0.5, 0), "")</f>
        <v/>
      </c>
      <c r="R86" s="447"/>
      <c r="S86" s="899"/>
      <c r="T86" s="899"/>
      <c r="U86" s="445"/>
      <c r="V86" s="454"/>
      <c r="W86" s="455"/>
      <c r="X86" s="421" t="str">
        <f>IFERROR(IF(V86="ー", "", ROUNDDOWN(W86*VLOOKUP(N86,【参考】数式用!$V$2:$AG$51,MATCH(V86,【参考】数式用!$AB$4:$AG$4)+6,FALSE)*0.5, 0)), "")</f>
        <v/>
      </c>
      <c r="Y86" s="456"/>
      <c r="Z86" s="455"/>
      <c r="AA86" s="445"/>
      <c r="AB86" s="486" t="e">
        <f>VLOOKUP(N86,【参考】数式用!$A$3:$N$58,14,FALSE)</f>
        <v>#N/A</v>
      </c>
      <c r="AC86" s="486" t="str">
        <f>IFERROR(VLOOKUP(N86,【参考】数式用!$A$3:$N$58,14,FALSE),"")&amp;"_4_5"</f>
        <v>_4_5</v>
      </c>
      <c r="AD86" s="486" t="str">
        <f>IFERROR(VLOOKUP(N86,【参考】数式用!$A$3:$N$58,14,FALSE),"")&amp;"_6"</f>
        <v>_6</v>
      </c>
      <c r="AE86" s="487" t="str">
        <f>IFERROR(VLOOKUP(N86,【参考】数式用!$AI$5:$AJ$51, 2, FALSE), "")</f>
        <v/>
      </c>
      <c r="AF86" s="488" t="str">
        <f t="shared" si="2"/>
        <v/>
      </c>
      <c r="AG86" s="489" t="str">
        <f t="shared" si="3"/>
        <v/>
      </c>
      <c r="AH86" s="490" t="str">
        <f>IFERROR(VLOOKUP(N86,【参考】数式用!$AM$3:$AN$56, 2, FALSE), "")</f>
        <v/>
      </c>
      <c r="AI86" s="415"/>
      <c r="AJ86" s="388"/>
      <c r="AK86" s="388"/>
      <c r="AL86" s="388"/>
      <c r="AM86" s="388"/>
      <c r="AN86" s="388"/>
      <c r="AO86" s="388"/>
      <c r="AP86" s="388"/>
      <c r="AQ86" s="388"/>
    </row>
    <row r="87" spans="1:43" customFormat="1" ht="40.200000000000003" customHeight="1">
      <c r="A87" s="417">
        <v>74</v>
      </c>
      <c r="B87" s="900" t="str">
        <f>IF(基本情報入力シート!C118="","",基本情報入力シート!C118)</f>
        <v/>
      </c>
      <c r="C87" s="901"/>
      <c r="D87" s="901"/>
      <c r="E87" s="901"/>
      <c r="F87" s="901"/>
      <c r="G87" s="901"/>
      <c r="H87" s="901"/>
      <c r="I87" s="902"/>
      <c r="J87" s="418" t="str">
        <f>IF(基本情報入力シート!M118="","",基本情報入力シート!M118)</f>
        <v/>
      </c>
      <c r="K87" s="419" t="str">
        <f>IF(基本情報入力シート!R118="","",基本情報入力シート!R118)</f>
        <v/>
      </c>
      <c r="L87" s="419" t="str">
        <f>IF(基本情報入力シート!W118="","",基本情報入力シート!W118)</f>
        <v/>
      </c>
      <c r="M87" s="418" t="str">
        <f>IF(基本情報入力シート!X118="","",基本情報入力シート!X118)</f>
        <v/>
      </c>
      <c r="N87" s="420" t="str">
        <f>IF(基本情報入力シート!Y118="","",基本情報入力シート!Y118)</f>
        <v/>
      </c>
      <c r="O87" s="442"/>
      <c r="P87" s="446"/>
      <c r="Q87" s="38" t="str">
        <f>IFERROR(ROUNDDOWN(P87*VLOOKUP(N87,【参考】数式用!$V$2:$AA$58,MATCH(O87,【参考】数式用!$X$4:$AA$4)+2,FALSE)*0.5, 0), "")</f>
        <v/>
      </c>
      <c r="R87" s="447"/>
      <c r="S87" s="899"/>
      <c r="T87" s="899"/>
      <c r="U87" s="445"/>
      <c r="V87" s="454"/>
      <c r="W87" s="455"/>
      <c r="X87" s="421" t="str">
        <f>IFERROR(IF(V87="ー", "", ROUNDDOWN(W87*VLOOKUP(N87,【参考】数式用!$V$2:$AG$51,MATCH(V87,【参考】数式用!$AB$4:$AG$4)+6,FALSE)*0.5, 0)), "")</f>
        <v/>
      </c>
      <c r="Y87" s="456"/>
      <c r="Z87" s="455"/>
      <c r="AA87" s="445"/>
      <c r="AB87" s="486" t="e">
        <f>VLOOKUP(N87,【参考】数式用!$A$3:$N$58,14,FALSE)</f>
        <v>#N/A</v>
      </c>
      <c r="AC87" s="486" t="str">
        <f>IFERROR(VLOOKUP(N87,【参考】数式用!$A$3:$N$58,14,FALSE),"")&amp;"_4_5"</f>
        <v>_4_5</v>
      </c>
      <c r="AD87" s="486" t="str">
        <f>IFERROR(VLOOKUP(N87,【参考】数式用!$A$3:$N$58,14,FALSE),"")&amp;"_6"</f>
        <v>_6</v>
      </c>
      <c r="AE87" s="487" t="str">
        <f>IFERROR(VLOOKUP(N87,【参考】数式用!$AI$5:$AJ$51, 2, FALSE), "")</f>
        <v/>
      </c>
      <c r="AF87" s="488" t="str">
        <f t="shared" si="2"/>
        <v/>
      </c>
      <c r="AG87" s="489" t="str">
        <f t="shared" si="3"/>
        <v/>
      </c>
      <c r="AH87" s="490" t="str">
        <f>IFERROR(VLOOKUP(N87,【参考】数式用!$AM$3:$AN$56, 2, FALSE), "")</f>
        <v/>
      </c>
      <c r="AI87" s="415"/>
      <c r="AJ87" s="388"/>
      <c r="AK87" s="388"/>
      <c r="AL87" s="388"/>
      <c r="AM87" s="388"/>
      <c r="AN87" s="388"/>
      <c r="AO87" s="388"/>
      <c r="AP87" s="388"/>
      <c r="AQ87" s="388"/>
    </row>
    <row r="88" spans="1:43" customFormat="1" ht="40.200000000000003" customHeight="1">
      <c r="A88" s="417">
        <v>75</v>
      </c>
      <c r="B88" s="900" t="str">
        <f>IF(基本情報入力シート!C119="","",基本情報入力シート!C119)</f>
        <v/>
      </c>
      <c r="C88" s="901"/>
      <c r="D88" s="901"/>
      <c r="E88" s="901"/>
      <c r="F88" s="901"/>
      <c r="G88" s="901"/>
      <c r="H88" s="901"/>
      <c r="I88" s="902"/>
      <c r="J88" s="418" t="str">
        <f>IF(基本情報入力シート!M119="","",基本情報入力シート!M119)</f>
        <v/>
      </c>
      <c r="K88" s="419" t="str">
        <f>IF(基本情報入力シート!R119="","",基本情報入力シート!R119)</f>
        <v/>
      </c>
      <c r="L88" s="419" t="str">
        <f>IF(基本情報入力シート!W119="","",基本情報入力シート!W119)</f>
        <v/>
      </c>
      <c r="M88" s="418" t="str">
        <f>IF(基本情報入力シート!X119="","",基本情報入力シート!X119)</f>
        <v/>
      </c>
      <c r="N88" s="420" t="str">
        <f>IF(基本情報入力シート!Y119="","",基本情報入力シート!Y119)</f>
        <v/>
      </c>
      <c r="O88" s="442"/>
      <c r="P88" s="446"/>
      <c r="Q88" s="38" t="str">
        <f>IFERROR(ROUNDDOWN(P88*VLOOKUP(N88,【参考】数式用!$V$2:$AA$58,MATCH(O88,【参考】数式用!$X$4:$AA$4)+2,FALSE)*0.5, 0), "")</f>
        <v/>
      </c>
      <c r="R88" s="447"/>
      <c r="S88" s="899"/>
      <c r="T88" s="899"/>
      <c r="U88" s="445"/>
      <c r="V88" s="454"/>
      <c r="W88" s="455"/>
      <c r="X88" s="421" t="str">
        <f>IFERROR(IF(V88="ー", "", ROUNDDOWN(W88*VLOOKUP(N88,【参考】数式用!$V$2:$AG$51,MATCH(V88,【参考】数式用!$AB$4:$AG$4)+6,FALSE)*0.5, 0)), "")</f>
        <v/>
      </c>
      <c r="Y88" s="456"/>
      <c r="Z88" s="455"/>
      <c r="AA88" s="445"/>
      <c r="AB88" s="486" t="e">
        <f>VLOOKUP(N88,【参考】数式用!$A$3:$N$58,14,FALSE)</f>
        <v>#N/A</v>
      </c>
      <c r="AC88" s="486" t="str">
        <f>IFERROR(VLOOKUP(N88,【参考】数式用!$A$3:$N$58,14,FALSE),"")&amp;"_4_5"</f>
        <v>_4_5</v>
      </c>
      <c r="AD88" s="486" t="str">
        <f>IFERROR(VLOOKUP(N88,【参考】数式用!$A$3:$N$58,14,FALSE),"")&amp;"_6"</f>
        <v>_6</v>
      </c>
      <c r="AE88" s="487" t="str">
        <f>IFERROR(VLOOKUP(N88,【参考】数式用!$AI$5:$AJ$51, 2, FALSE), "")</f>
        <v/>
      </c>
      <c r="AF88" s="488" t="str">
        <f t="shared" si="2"/>
        <v/>
      </c>
      <c r="AG88" s="489" t="str">
        <f t="shared" si="3"/>
        <v/>
      </c>
      <c r="AH88" s="490" t="str">
        <f>IFERROR(VLOOKUP(N88,【参考】数式用!$AM$3:$AN$56, 2, FALSE), "")</f>
        <v/>
      </c>
      <c r="AI88" s="415"/>
      <c r="AJ88" s="388"/>
      <c r="AK88" s="388"/>
      <c r="AL88" s="388"/>
      <c r="AM88" s="388"/>
      <c r="AN88" s="388"/>
      <c r="AO88" s="388"/>
      <c r="AP88" s="388"/>
      <c r="AQ88" s="388"/>
    </row>
    <row r="89" spans="1:43" customFormat="1" ht="40.200000000000003" customHeight="1">
      <c r="A89" s="417">
        <v>76</v>
      </c>
      <c r="B89" s="900" t="str">
        <f>IF(基本情報入力シート!C120="","",基本情報入力シート!C120)</f>
        <v/>
      </c>
      <c r="C89" s="901"/>
      <c r="D89" s="901"/>
      <c r="E89" s="901"/>
      <c r="F89" s="901"/>
      <c r="G89" s="901"/>
      <c r="H89" s="901"/>
      <c r="I89" s="902"/>
      <c r="J89" s="418" t="str">
        <f>IF(基本情報入力シート!M120="","",基本情報入力シート!M120)</f>
        <v/>
      </c>
      <c r="K89" s="419" t="str">
        <f>IF(基本情報入力シート!R120="","",基本情報入力シート!R120)</f>
        <v/>
      </c>
      <c r="L89" s="419" t="str">
        <f>IF(基本情報入力シート!W120="","",基本情報入力シート!W120)</f>
        <v/>
      </c>
      <c r="M89" s="418" t="str">
        <f>IF(基本情報入力シート!X120="","",基本情報入力シート!X120)</f>
        <v/>
      </c>
      <c r="N89" s="420" t="str">
        <f>IF(基本情報入力シート!Y120="","",基本情報入力シート!Y120)</f>
        <v/>
      </c>
      <c r="O89" s="442"/>
      <c r="P89" s="446"/>
      <c r="Q89" s="38" t="str">
        <f>IFERROR(ROUNDDOWN(P89*VLOOKUP(N89,【参考】数式用!$V$2:$AA$58,MATCH(O89,【参考】数式用!$X$4:$AA$4)+2,FALSE)*0.5, 0), "")</f>
        <v/>
      </c>
      <c r="R89" s="447"/>
      <c r="S89" s="899"/>
      <c r="T89" s="899"/>
      <c r="U89" s="445"/>
      <c r="V89" s="454"/>
      <c r="W89" s="455"/>
      <c r="X89" s="421" t="str">
        <f>IFERROR(IF(V89="ー", "", ROUNDDOWN(W89*VLOOKUP(N89,【参考】数式用!$V$2:$AG$51,MATCH(V89,【参考】数式用!$AB$4:$AG$4)+6,FALSE)*0.5, 0)), "")</f>
        <v/>
      </c>
      <c r="Y89" s="456"/>
      <c r="Z89" s="455"/>
      <c r="AA89" s="445"/>
      <c r="AB89" s="486" t="e">
        <f>VLOOKUP(N89,【参考】数式用!$A$3:$N$58,14,FALSE)</f>
        <v>#N/A</v>
      </c>
      <c r="AC89" s="486" t="str">
        <f>IFERROR(VLOOKUP(N89,【参考】数式用!$A$3:$N$58,14,FALSE),"")&amp;"_4_5"</f>
        <v>_4_5</v>
      </c>
      <c r="AD89" s="486" t="str">
        <f>IFERROR(VLOOKUP(N89,【参考】数式用!$A$3:$N$58,14,FALSE),"")&amp;"_6"</f>
        <v>_6</v>
      </c>
      <c r="AE89" s="487" t="str">
        <f>IFERROR(VLOOKUP(N89,【参考】数式用!$AI$5:$AJ$51, 2, FALSE), "")</f>
        <v/>
      </c>
      <c r="AF89" s="488" t="str">
        <f t="shared" si="2"/>
        <v/>
      </c>
      <c r="AG89" s="489" t="str">
        <f t="shared" si="3"/>
        <v/>
      </c>
      <c r="AH89" s="490" t="str">
        <f>IFERROR(VLOOKUP(N89,【参考】数式用!$AM$3:$AN$56, 2, FALSE), "")</f>
        <v/>
      </c>
      <c r="AI89" s="415"/>
      <c r="AJ89" s="388"/>
      <c r="AK89" s="388"/>
      <c r="AL89" s="388"/>
      <c r="AM89" s="388"/>
      <c r="AN89" s="388"/>
      <c r="AO89" s="388"/>
      <c r="AP89" s="388"/>
      <c r="AQ89" s="388"/>
    </row>
    <row r="90" spans="1:43" customFormat="1" ht="40.200000000000003" customHeight="1">
      <c r="A90" s="417">
        <v>77</v>
      </c>
      <c r="B90" s="900" t="str">
        <f>IF(基本情報入力シート!C121="","",基本情報入力シート!C121)</f>
        <v/>
      </c>
      <c r="C90" s="901"/>
      <c r="D90" s="901"/>
      <c r="E90" s="901"/>
      <c r="F90" s="901"/>
      <c r="G90" s="901"/>
      <c r="H90" s="901"/>
      <c r="I90" s="902"/>
      <c r="J90" s="418" t="str">
        <f>IF(基本情報入力シート!M121="","",基本情報入力シート!M121)</f>
        <v/>
      </c>
      <c r="K90" s="419" t="str">
        <f>IF(基本情報入力シート!R121="","",基本情報入力シート!R121)</f>
        <v/>
      </c>
      <c r="L90" s="419" t="str">
        <f>IF(基本情報入力シート!W121="","",基本情報入力シート!W121)</f>
        <v/>
      </c>
      <c r="M90" s="418" t="str">
        <f>IF(基本情報入力シート!X121="","",基本情報入力シート!X121)</f>
        <v/>
      </c>
      <c r="N90" s="420" t="str">
        <f>IF(基本情報入力シート!Y121="","",基本情報入力シート!Y121)</f>
        <v/>
      </c>
      <c r="O90" s="442"/>
      <c r="P90" s="446"/>
      <c r="Q90" s="38" t="str">
        <f>IFERROR(ROUNDDOWN(P90*VLOOKUP(N90,【参考】数式用!$V$2:$AA$58,MATCH(O90,【参考】数式用!$X$4:$AA$4)+2,FALSE)*0.5, 0), "")</f>
        <v/>
      </c>
      <c r="R90" s="447"/>
      <c r="S90" s="899"/>
      <c r="T90" s="899"/>
      <c r="U90" s="445"/>
      <c r="V90" s="454"/>
      <c r="W90" s="455"/>
      <c r="X90" s="421" t="str">
        <f>IFERROR(IF(V90="ー", "", ROUNDDOWN(W90*VLOOKUP(N90,【参考】数式用!$V$2:$AG$51,MATCH(V90,【参考】数式用!$AB$4:$AG$4)+6,FALSE)*0.5, 0)), "")</f>
        <v/>
      </c>
      <c r="Y90" s="456"/>
      <c r="Z90" s="455"/>
      <c r="AA90" s="445"/>
      <c r="AB90" s="486" t="e">
        <f>VLOOKUP(N90,【参考】数式用!$A$3:$N$58,14,FALSE)</f>
        <v>#N/A</v>
      </c>
      <c r="AC90" s="486" t="str">
        <f>IFERROR(VLOOKUP(N90,【参考】数式用!$A$3:$N$58,14,FALSE),"")&amp;"_4_5"</f>
        <v>_4_5</v>
      </c>
      <c r="AD90" s="486" t="str">
        <f>IFERROR(VLOOKUP(N90,【参考】数式用!$A$3:$N$58,14,FALSE),"")&amp;"_6"</f>
        <v>_6</v>
      </c>
      <c r="AE90" s="487" t="str">
        <f>IFERROR(VLOOKUP(N90,【参考】数式用!$AI$5:$AJ$51, 2, FALSE), "")</f>
        <v/>
      </c>
      <c r="AF90" s="488" t="str">
        <f t="shared" si="2"/>
        <v/>
      </c>
      <c r="AG90" s="489" t="str">
        <f t="shared" si="3"/>
        <v/>
      </c>
      <c r="AH90" s="490" t="str">
        <f>IFERROR(VLOOKUP(N90,【参考】数式用!$AM$3:$AN$56, 2, FALSE), "")</f>
        <v/>
      </c>
      <c r="AI90" s="415"/>
      <c r="AJ90" s="388"/>
      <c r="AK90" s="388"/>
      <c r="AL90" s="388"/>
      <c r="AM90" s="388"/>
      <c r="AN90" s="388"/>
      <c r="AO90" s="388"/>
      <c r="AP90" s="388"/>
      <c r="AQ90" s="388"/>
    </row>
    <row r="91" spans="1:43" customFormat="1" ht="40.200000000000003" customHeight="1">
      <c r="A91" s="417">
        <v>78</v>
      </c>
      <c r="B91" s="900" t="str">
        <f>IF(基本情報入力シート!C122="","",基本情報入力シート!C122)</f>
        <v/>
      </c>
      <c r="C91" s="901"/>
      <c r="D91" s="901"/>
      <c r="E91" s="901"/>
      <c r="F91" s="901"/>
      <c r="G91" s="901"/>
      <c r="H91" s="901"/>
      <c r="I91" s="902"/>
      <c r="J91" s="418" t="str">
        <f>IF(基本情報入力シート!M122="","",基本情報入力シート!M122)</f>
        <v/>
      </c>
      <c r="K91" s="419" t="str">
        <f>IF(基本情報入力シート!R122="","",基本情報入力シート!R122)</f>
        <v/>
      </c>
      <c r="L91" s="419" t="str">
        <f>IF(基本情報入力シート!W122="","",基本情報入力シート!W122)</f>
        <v/>
      </c>
      <c r="M91" s="418" t="str">
        <f>IF(基本情報入力シート!X122="","",基本情報入力シート!X122)</f>
        <v/>
      </c>
      <c r="N91" s="420" t="str">
        <f>IF(基本情報入力シート!Y122="","",基本情報入力シート!Y122)</f>
        <v/>
      </c>
      <c r="O91" s="442"/>
      <c r="P91" s="446"/>
      <c r="Q91" s="38" t="str">
        <f>IFERROR(ROUNDDOWN(P91*VLOOKUP(N91,【参考】数式用!$V$2:$AA$58,MATCH(O91,【参考】数式用!$X$4:$AA$4)+2,FALSE)*0.5, 0), "")</f>
        <v/>
      </c>
      <c r="R91" s="447"/>
      <c r="S91" s="899"/>
      <c r="T91" s="899"/>
      <c r="U91" s="445"/>
      <c r="V91" s="454"/>
      <c r="W91" s="455"/>
      <c r="X91" s="421" t="str">
        <f>IFERROR(IF(V91="ー", "", ROUNDDOWN(W91*VLOOKUP(N91,【参考】数式用!$V$2:$AG$51,MATCH(V91,【参考】数式用!$AB$4:$AG$4)+6,FALSE)*0.5, 0)), "")</f>
        <v/>
      </c>
      <c r="Y91" s="456"/>
      <c r="Z91" s="455"/>
      <c r="AA91" s="445"/>
      <c r="AB91" s="486" t="e">
        <f>VLOOKUP(N91,【参考】数式用!$A$3:$N$58,14,FALSE)</f>
        <v>#N/A</v>
      </c>
      <c r="AC91" s="486" t="str">
        <f>IFERROR(VLOOKUP(N91,【参考】数式用!$A$3:$N$58,14,FALSE),"")&amp;"_4_5"</f>
        <v>_4_5</v>
      </c>
      <c r="AD91" s="486" t="str">
        <f>IFERROR(VLOOKUP(N91,【参考】数式用!$A$3:$N$58,14,FALSE),"")&amp;"_6"</f>
        <v>_6</v>
      </c>
      <c r="AE91" s="487" t="str">
        <f>IFERROR(VLOOKUP(N91,【参考】数式用!$AI$5:$AJ$51, 2, FALSE), "")</f>
        <v/>
      </c>
      <c r="AF91" s="488" t="str">
        <f t="shared" si="2"/>
        <v/>
      </c>
      <c r="AG91" s="489" t="str">
        <f t="shared" si="3"/>
        <v/>
      </c>
      <c r="AH91" s="490" t="str">
        <f>IFERROR(VLOOKUP(N91,【参考】数式用!$AM$3:$AN$56, 2, FALSE), "")</f>
        <v/>
      </c>
      <c r="AI91" s="415"/>
      <c r="AJ91" s="388"/>
      <c r="AK91" s="388"/>
      <c r="AL91" s="388"/>
      <c r="AM91" s="388"/>
      <c r="AN91" s="388"/>
      <c r="AO91" s="388"/>
      <c r="AP91" s="388"/>
      <c r="AQ91" s="388"/>
    </row>
    <row r="92" spans="1:43" customFormat="1" ht="40.200000000000003" customHeight="1">
      <c r="A92" s="417">
        <v>79</v>
      </c>
      <c r="B92" s="900" t="str">
        <f>IF(基本情報入力シート!C123="","",基本情報入力シート!C123)</f>
        <v/>
      </c>
      <c r="C92" s="901"/>
      <c r="D92" s="901"/>
      <c r="E92" s="901"/>
      <c r="F92" s="901"/>
      <c r="G92" s="901"/>
      <c r="H92" s="901"/>
      <c r="I92" s="902"/>
      <c r="J92" s="418" t="str">
        <f>IF(基本情報入力シート!M123="","",基本情報入力シート!M123)</f>
        <v/>
      </c>
      <c r="K92" s="419" t="str">
        <f>IF(基本情報入力シート!R123="","",基本情報入力シート!R123)</f>
        <v/>
      </c>
      <c r="L92" s="419" t="str">
        <f>IF(基本情報入力シート!W123="","",基本情報入力シート!W123)</f>
        <v/>
      </c>
      <c r="M92" s="418" t="str">
        <f>IF(基本情報入力シート!X123="","",基本情報入力シート!X123)</f>
        <v/>
      </c>
      <c r="N92" s="420" t="str">
        <f>IF(基本情報入力シート!Y123="","",基本情報入力シート!Y123)</f>
        <v/>
      </c>
      <c r="O92" s="442"/>
      <c r="P92" s="446"/>
      <c r="Q92" s="38" t="str">
        <f>IFERROR(ROUNDDOWN(P92*VLOOKUP(N92,【参考】数式用!$V$2:$AA$58,MATCH(O92,【参考】数式用!$X$4:$AA$4)+2,FALSE)*0.5, 0), "")</f>
        <v/>
      </c>
      <c r="R92" s="447"/>
      <c r="S92" s="899"/>
      <c r="T92" s="899"/>
      <c r="U92" s="445"/>
      <c r="V92" s="454"/>
      <c r="W92" s="455"/>
      <c r="X92" s="421" t="str">
        <f>IFERROR(IF(V92="ー", "", ROUNDDOWN(W92*VLOOKUP(N92,【参考】数式用!$V$2:$AG$51,MATCH(V92,【参考】数式用!$AB$4:$AG$4)+6,FALSE)*0.5, 0)), "")</f>
        <v/>
      </c>
      <c r="Y92" s="456"/>
      <c r="Z92" s="455"/>
      <c r="AA92" s="445"/>
      <c r="AB92" s="486" t="e">
        <f>VLOOKUP(N92,【参考】数式用!$A$3:$N$58,14,FALSE)</f>
        <v>#N/A</v>
      </c>
      <c r="AC92" s="486" t="str">
        <f>IFERROR(VLOOKUP(N92,【参考】数式用!$A$3:$N$58,14,FALSE),"")&amp;"_4_5"</f>
        <v>_4_5</v>
      </c>
      <c r="AD92" s="486" t="str">
        <f>IFERROR(VLOOKUP(N92,【参考】数式用!$A$3:$N$58,14,FALSE),"")&amp;"_6"</f>
        <v>_6</v>
      </c>
      <c r="AE92" s="487" t="str">
        <f>IFERROR(VLOOKUP(N92,【参考】数式用!$AI$5:$AJ$51, 2, FALSE), "")</f>
        <v/>
      </c>
      <c r="AF92" s="488" t="str">
        <f t="shared" si="2"/>
        <v/>
      </c>
      <c r="AG92" s="489" t="str">
        <f t="shared" si="3"/>
        <v/>
      </c>
      <c r="AH92" s="490" t="str">
        <f>IFERROR(VLOOKUP(N92,【参考】数式用!$AM$3:$AN$56, 2, FALSE), "")</f>
        <v/>
      </c>
      <c r="AI92" s="415"/>
      <c r="AJ92" s="388"/>
      <c r="AK92" s="388"/>
      <c r="AL92" s="388"/>
      <c r="AM92" s="388"/>
      <c r="AN92" s="388"/>
      <c r="AO92" s="388"/>
      <c r="AP92" s="388"/>
      <c r="AQ92" s="388"/>
    </row>
    <row r="93" spans="1:43" customFormat="1" ht="40.200000000000003" customHeight="1">
      <c r="A93" s="417">
        <v>80</v>
      </c>
      <c r="B93" s="900" t="str">
        <f>IF(基本情報入力シート!C124="","",基本情報入力シート!C124)</f>
        <v/>
      </c>
      <c r="C93" s="901"/>
      <c r="D93" s="901"/>
      <c r="E93" s="901"/>
      <c r="F93" s="901"/>
      <c r="G93" s="901"/>
      <c r="H93" s="901"/>
      <c r="I93" s="902"/>
      <c r="J93" s="418" t="str">
        <f>IF(基本情報入力シート!M124="","",基本情報入力シート!M124)</f>
        <v/>
      </c>
      <c r="K93" s="419" t="str">
        <f>IF(基本情報入力シート!R124="","",基本情報入力シート!R124)</f>
        <v/>
      </c>
      <c r="L93" s="419" t="str">
        <f>IF(基本情報入力シート!W124="","",基本情報入力シート!W124)</f>
        <v/>
      </c>
      <c r="M93" s="418" t="str">
        <f>IF(基本情報入力シート!X124="","",基本情報入力シート!X124)</f>
        <v/>
      </c>
      <c r="N93" s="420" t="str">
        <f>IF(基本情報入力シート!Y124="","",基本情報入力シート!Y124)</f>
        <v/>
      </c>
      <c r="O93" s="442"/>
      <c r="P93" s="446"/>
      <c r="Q93" s="38" t="str">
        <f>IFERROR(ROUNDDOWN(P93*VLOOKUP(N93,【参考】数式用!$V$2:$AA$58,MATCH(O93,【参考】数式用!$X$4:$AA$4)+2,FALSE)*0.5, 0), "")</f>
        <v/>
      </c>
      <c r="R93" s="447"/>
      <c r="S93" s="899"/>
      <c r="T93" s="899"/>
      <c r="U93" s="445"/>
      <c r="V93" s="454"/>
      <c r="W93" s="455"/>
      <c r="X93" s="421" t="str">
        <f>IFERROR(IF(V93="ー", "", ROUNDDOWN(W93*VLOOKUP(N93,【参考】数式用!$V$2:$AG$51,MATCH(V93,【参考】数式用!$AB$4:$AG$4)+6,FALSE)*0.5, 0)), "")</f>
        <v/>
      </c>
      <c r="Y93" s="456"/>
      <c r="Z93" s="455"/>
      <c r="AA93" s="445"/>
      <c r="AB93" s="486" t="e">
        <f>VLOOKUP(N93,【参考】数式用!$A$3:$N$58,14,FALSE)</f>
        <v>#N/A</v>
      </c>
      <c r="AC93" s="486" t="str">
        <f>IFERROR(VLOOKUP(N93,【参考】数式用!$A$3:$N$58,14,FALSE),"")&amp;"_4_5"</f>
        <v>_4_5</v>
      </c>
      <c r="AD93" s="486" t="str">
        <f>IFERROR(VLOOKUP(N93,【参考】数式用!$A$3:$N$58,14,FALSE),"")&amp;"_6"</f>
        <v>_6</v>
      </c>
      <c r="AE93" s="487" t="str">
        <f>IFERROR(VLOOKUP(N93,【参考】数式用!$AI$5:$AJ$51, 2, FALSE), "")</f>
        <v/>
      </c>
      <c r="AF93" s="488" t="str">
        <f t="shared" si="2"/>
        <v/>
      </c>
      <c r="AG93" s="489" t="str">
        <f t="shared" si="3"/>
        <v/>
      </c>
      <c r="AH93" s="490" t="str">
        <f>IFERROR(VLOOKUP(N93,【参考】数式用!$AM$3:$AN$56, 2, FALSE), "")</f>
        <v/>
      </c>
      <c r="AI93" s="415"/>
      <c r="AJ93" s="388"/>
      <c r="AK93" s="388"/>
      <c r="AL93" s="388"/>
      <c r="AM93" s="388"/>
      <c r="AN93" s="388"/>
      <c r="AO93" s="388"/>
      <c r="AP93" s="388"/>
      <c r="AQ93" s="388"/>
    </row>
    <row r="94" spans="1:43" customFormat="1" ht="40.200000000000003" customHeight="1">
      <c r="A94" s="417">
        <v>81</v>
      </c>
      <c r="B94" s="900" t="str">
        <f>IF(基本情報入力シート!C125="","",基本情報入力シート!C125)</f>
        <v/>
      </c>
      <c r="C94" s="901"/>
      <c r="D94" s="901"/>
      <c r="E94" s="901"/>
      <c r="F94" s="901"/>
      <c r="G94" s="901"/>
      <c r="H94" s="901"/>
      <c r="I94" s="902"/>
      <c r="J94" s="418" t="str">
        <f>IF(基本情報入力シート!M125="","",基本情報入力シート!M125)</f>
        <v/>
      </c>
      <c r="K94" s="419" t="str">
        <f>IF(基本情報入力シート!R125="","",基本情報入力シート!R125)</f>
        <v/>
      </c>
      <c r="L94" s="419" t="str">
        <f>IF(基本情報入力シート!W125="","",基本情報入力シート!W125)</f>
        <v/>
      </c>
      <c r="M94" s="418" t="str">
        <f>IF(基本情報入力シート!X125="","",基本情報入力シート!X125)</f>
        <v/>
      </c>
      <c r="N94" s="420" t="str">
        <f>IF(基本情報入力シート!Y125="","",基本情報入力シート!Y125)</f>
        <v/>
      </c>
      <c r="O94" s="442"/>
      <c r="P94" s="446"/>
      <c r="Q94" s="38" t="str">
        <f>IFERROR(ROUNDDOWN(P94*VLOOKUP(N94,【参考】数式用!$V$2:$AA$58,MATCH(O94,【参考】数式用!$X$4:$AA$4)+2,FALSE)*0.5, 0), "")</f>
        <v/>
      </c>
      <c r="R94" s="447"/>
      <c r="S94" s="899"/>
      <c r="T94" s="899"/>
      <c r="U94" s="445"/>
      <c r="V94" s="454"/>
      <c r="W94" s="455"/>
      <c r="X94" s="421" t="str">
        <f>IFERROR(IF(V94="ー", "", ROUNDDOWN(W94*VLOOKUP(N94,【参考】数式用!$V$2:$AG$51,MATCH(V94,【参考】数式用!$AB$4:$AG$4)+6,FALSE)*0.5, 0)), "")</f>
        <v/>
      </c>
      <c r="Y94" s="456"/>
      <c r="Z94" s="455"/>
      <c r="AA94" s="445"/>
      <c r="AB94" s="486" t="e">
        <f>VLOOKUP(N94,【参考】数式用!$A$3:$N$58,14,FALSE)</f>
        <v>#N/A</v>
      </c>
      <c r="AC94" s="486" t="str">
        <f>IFERROR(VLOOKUP(N94,【参考】数式用!$A$3:$N$58,14,FALSE),"")&amp;"_4_5"</f>
        <v>_4_5</v>
      </c>
      <c r="AD94" s="486" t="str">
        <f>IFERROR(VLOOKUP(N94,【参考】数式用!$A$3:$N$58,14,FALSE),"")&amp;"_6"</f>
        <v>_6</v>
      </c>
      <c r="AE94" s="487" t="str">
        <f>IFERROR(VLOOKUP(N94,【参考】数式用!$AI$5:$AJ$51, 2, FALSE), "")</f>
        <v/>
      </c>
      <c r="AF94" s="488" t="str">
        <f t="shared" si="2"/>
        <v/>
      </c>
      <c r="AG94" s="489" t="str">
        <f t="shared" si="3"/>
        <v/>
      </c>
      <c r="AH94" s="490" t="str">
        <f>IFERROR(VLOOKUP(N94,【参考】数式用!$AM$3:$AN$56, 2, FALSE), "")</f>
        <v/>
      </c>
      <c r="AI94" s="415"/>
      <c r="AJ94" s="388"/>
      <c r="AK94" s="388"/>
      <c r="AL94" s="388"/>
      <c r="AM94" s="388"/>
      <c r="AN94" s="388"/>
      <c r="AO94" s="388"/>
      <c r="AP94" s="388"/>
      <c r="AQ94" s="388"/>
    </row>
    <row r="95" spans="1:43" customFormat="1" ht="40.200000000000003" customHeight="1">
      <c r="A95" s="417">
        <v>82</v>
      </c>
      <c r="B95" s="900" t="str">
        <f>IF(基本情報入力シート!C126="","",基本情報入力シート!C126)</f>
        <v/>
      </c>
      <c r="C95" s="901"/>
      <c r="D95" s="901"/>
      <c r="E95" s="901"/>
      <c r="F95" s="901"/>
      <c r="G95" s="901"/>
      <c r="H95" s="901"/>
      <c r="I95" s="902"/>
      <c r="J95" s="418" t="str">
        <f>IF(基本情報入力シート!M126="","",基本情報入力シート!M126)</f>
        <v/>
      </c>
      <c r="K95" s="419" t="str">
        <f>IF(基本情報入力シート!R126="","",基本情報入力シート!R126)</f>
        <v/>
      </c>
      <c r="L95" s="419" t="str">
        <f>IF(基本情報入力シート!W126="","",基本情報入力シート!W126)</f>
        <v/>
      </c>
      <c r="M95" s="418" t="str">
        <f>IF(基本情報入力シート!X126="","",基本情報入力シート!X126)</f>
        <v/>
      </c>
      <c r="N95" s="420" t="str">
        <f>IF(基本情報入力シート!Y126="","",基本情報入力シート!Y126)</f>
        <v/>
      </c>
      <c r="O95" s="442"/>
      <c r="P95" s="446"/>
      <c r="Q95" s="38" t="str">
        <f>IFERROR(ROUNDDOWN(P95*VLOOKUP(N95,【参考】数式用!$V$2:$AA$58,MATCH(O95,【参考】数式用!$X$4:$AA$4)+2,FALSE)*0.5, 0), "")</f>
        <v/>
      </c>
      <c r="R95" s="447"/>
      <c r="S95" s="899"/>
      <c r="T95" s="899"/>
      <c r="U95" s="445"/>
      <c r="V95" s="454"/>
      <c r="W95" s="455"/>
      <c r="X95" s="421" t="str">
        <f>IFERROR(IF(V95="ー", "", ROUNDDOWN(W95*VLOOKUP(N95,【参考】数式用!$V$2:$AG$51,MATCH(V95,【参考】数式用!$AB$4:$AG$4)+6,FALSE)*0.5, 0)), "")</f>
        <v/>
      </c>
      <c r="Y95" s="456"/>
      <c r="Z95" s="455"/>
      <c r="AA95" s="445"/>
      <c r="AB95" s="486" t="e">
        <f>VLOOKUP(N95,【参考】数式用!$A$3:$N$58,14,FALSE)</f>
        <v>#N/A</v>
      </c>
      <c r="AC95" s="486" t="str">
        <f>IFERROR(VLOOKUP(N95,【参考】数式用!$A$3:$N$58,14,FALSE),"")&amp;"_4_5"</f>
        <v>_4_5</v>
      </c>
      <c r="AD95" s="486" t="str">
        <f>IFERROR(VLOOKUP(N95,【参考】数式用!$A$3:$N$58,14,FALSE),"")&amp;"_6"</f>
        <v>_6</v>
      </c>
      <c r="AE95" s="487" t="str">
        <f>IFERROR(VLOOKUP(N95,【参考】数式用!$AI$5:$AJ$51, 2, FALSE), "")</f>
        <v/>
      </c>
      <c r="AF95" s="488" t="str">
        <f t="shared" si="2"/>
        <v/>
      </c>
      <c r="AG95" s="489" t="str">
        <f t="shared" si="3"/>
        <v/>
      </c>
      <c r="AH95" s="490" t="str">
        <f>IFERROR(VLOOKUP(N95,【参考】数式用!$AM$3:$AN$56, 2, FALSE), "")</f>
        <v/>
      </c>
      <c r="AI95" s="415"/>
      <c r="AJ95" s="388"/>
      <c r="AK95" s="388"/>
      <c r="AL95" s="388"/>
      <c r="AM95" s="388"/>
      <c r="AN95" s="388"/>
      <c r="AO95" s="388"/>
      <c r="AP95" s="388"/>
      <c r="AQ95" s="388"/>
    </row>
    <row r="96" spans="1:43" customFormat="1" ht="40.200000000000003" customHeight="1">
      <c r="A96" s="417">
        <v>83</v>
      </c>
      <c r="B96" s="900" t="str">
        <f>IF(基本情報入力シート!C127="","",基本情報入力シート!C127)</f>
        <v/>
      </c>
      <c r="C96" s="901"/>
      <c r="D96" s="901"/>
      <c r="E96" s="901"/>
      <c r="F96" s="901"/>
      <c r="G96" s="901"/>
      <c r="H96" s="901"/>
      <c r="I96" s="902"/>
      <c r="J96" s="418" t="str">
        <f>IF(基本情報入力シート!M127="","",基本情報入力シート!M127)</f>
        <v/>
      </c>
      <c r="K96" s="419" t="str">
        <f>IF(基本情報入力シート!R127="","",基本情報入力シート!R127)</f>
        <v/>
      </c>
      <c r="L96" s="419" t="str">
        <f>IF(基本情報入力シート!W127="","",基本情報入力シート!W127)</f>
        <v/>
      </c>
      <c r="M96" s="418" t="str">
        <f>IF(基本情報入力シート!X127="","",基本情報入力シート!X127)</f>
        <v/>
      </c>
      <c r="N96" s="420" t="str">
        <f>IF(基本情報入力シート!Y127="","",基本情報入力シート!Y127)</f>
        <v/>
      </c>
      <c r="O96" s="442"/>
      <c r="P96" s="446"/>
      <c r="Q96" s="38" t="str">
        <f>IFERROR(ROUNDDOWN(P96*VLOOKUP(N96,【参考】数式用!$V$2:$AA$58,MATCH(O96,【参考】数式用!$X$4:$AA$4)+2,FALSE)*0.5, 0), "")</f>
        <v/>
      </c>
      <c r="R96" s="447"/>
      <c r="S96" s="899"/>
      <c r="T96" s="899"/>
      <c r="U96" s="445"/>
      <c r="V96" s="454"/>
      <c r="W96" s="455"/>
      <c r="X96" s="421" t="str">
        <f>IFERROR(IF(V96="ー", "", ROUNDDOWN(W96*VLOOKUP(N96,【参考】数式用!$V$2:$AG$51,MATCH(V96,【参考】数式用!$AB$4:$AG$4)+6,FALSE)*0.5, 0)), "")</f>
        <v/>
      </c>
      <c r="Y96" s="456"/>
      <c r="Z96" s="455"/>
      <c r="AA96" s="445"/>
      <c r="AB96" s="486" t="e">
        <f>VLOOKUP(N96,【参考】数式用!$A$3:$N$58,14,FALSE)</f>
        <v>#N/A</v>
      </c>
      <c r="AC96" s="486" t="str">
        <f>IFERROR(VLOOKUP(N96,【参考】数式用!$A$3:$N$58,14,FALSE),"")&amp;"_4_5"</f>
        <v>_4_5</v>
      </c>
      <c r="AD96" s="486" t="str">
        <f>IFERROR(VLOOKUP(N96,【参考】数式用!$A$3:$N$58,14,FALSE),"")&amp;"_6"</f>
        <v>_6</v>
      </c>
      <c r="AE96" s="487" t="str">
        <f>IFERROR(VLOOKUP(N96,【参考】数式用!$AI$5:$AJ$51, 2, FALSE), "")</f>
        <v/>
      </c>
      <c r="AF96" s="488" t="str">
        <f t="shared" si="2"/>
        <v/>
      </c>
      <c r="AG96" s="489" t="str">
        <f t="shared" si="3"/>
        <v/>
      </c>
      <c r="AH96" s="490" t="str">
        <f>IFERROR(VLOOKUP(N96,【参考】数式用!$AM$3:$AN$56, 2, FALSE), "")</f>
        <v/>
      </c>
      <c r="AI96" s="415"/>
      <c r="AJ96" s="388"/>
      <c r="AK96" s="388"/>
      <c r="AL96" s="388"/>
      <c r="AM96" s="388"/>
      <c r="AN96" s="388"/>
      <c r="AO96" s="388"/>
      <c r="AP96" s="388"/>
      <c r="AQ96" s="388"/>
    </row>
    <row r="97" spans="1:43" customFormat="1" ht="40.200000000000003" customHeight="1">
      <c r="A97" s="417">
        <v>84</v>
      </c>
      <c r="B97" s="900" t="str">
        <f>IF(基本情報入力シート!C128="","",基本情報入力シート!C128)</f>
        <v/>
      </c>
      <c r="C97" s="901"/>
      <c r="D97" s="901"/>
      <c r="E97" s="901"/>
      <c r="F97" s="901"/>
      <c r="G97" s="901"/>
      <c r="H97" s="901"/>
      <c r="I97" s="902"/>
      <c r="J97" s="418" t="str">
        <f>IF(基本情報入力シート!M128="","",基本情報入力シート!M128)</f>
        <v/>
      </c>
      <c r="K97" s="419" t="str">
        <f>IF(基本情報入力シート!R128="","",基本情報入力シート!R128)</f>
        <v/>
      </c>
      <c r="L97" s="419" t="str">
        <f>IF(基本情報入力シート!W128="","",基本情報入力シート!W128)</f>
        <v/>
      </c>
      <c r="M97" s="418" t="str">
        <f>IF(基本情報入力シート!X128="","",基本情報入力シート!X128)</f>
        <v/>
      </c>
      <c r="N97" s="420" t="str">
        <f>IF(基本情報入力シート!Y128="","",基本情報入力シート!Y128)</f>
        <v/>
      </c>
      <c r="O97" s="442"/>
      <c r="P97" s="446"/>
      <c r="Q97" s="38" t="str">
        <f>IFERROR(ROUNDDOWN(P97*VLOOKUP(N97,【参考】数式用!$V$2:$AA$58,MATCH(O97,【参考】数式用!$X$4:$AA$4)+2,FALSE)*0.5, 0), "")</f>
        <v/>
      </c>
      <c r="R97" s="447"/>
      <c r="S97" s="899"/>
      <c r="T97" s="899"/>
      <c r="U97" s="445"/>
      <c r="V97" s="454"/>
      <c r="W97" s="455"/>
      <c r="X97" s="421" t="str">
        <f>IFERROR(IF(V97="ー", "", ROUNDDOWN(W97*VLOOKUP(N97,【参考】数式用!$V$2:$AG$51,MATCH(V97,【参考】数式用!$AB$4:$AG$4)+6,FALSE)*0.5, 0)), "")</f>
        <v/>
      </c>
      <c r="Y97" s="456"/>
      <c r="Z97" s="455"/>
      <c r="AA97" s="445"/>
      <c r="AB97" s="486" t="e">
        <f>VLOOKUP(N97,【参考】数式用!$A$3:$N$58,14,FALSE)</f>
        <v>#N/A</v>
      </c>
      <c r="AC97" s="486" t="str">
        <f>IFERROR(VLOOKUP(N97,【参考】数式用!$A$3:$N$58,14,FALSE),"")&amp;"_4_5"</f>
        <v>_4_5</v>
      </c>
      <c r="AD97" s="486" t="str">
        <f>IFERROR(VLOOKUP(N97,【参考】数式用!$A$3:$N$58,14,FALSE),"")&amp;"_6"</f>
        <v>_6</v>
      </c>
      <c r="AE97" s="487" t="str">
        <f>IFERROR(VLOOKUP(N97,【参考】数式用!$AI$5:$AJ$51, 2, FALSE), "")</f>
        <v/>
      </c>
      <c r="AF97" s="488" t="str">
        <f t="shared" si="2"/>
        <v/>
      </c>
      <c r="AG97" s="489" t="str">
        <f t="shared" si="3"/>
        <v/>
      </c>
      <c r="AH97" s="490" t="str">
        <f>IFERROR(VLOOKUP(N97,【参考】数式用!$AM$3:$AN$56, 2, FALSE), "")</f>
        <v/>
      </c>
      <c r="AI97" s="415"/>
      <c r="AJ97" s="388"/>
      <c r="AK97" s="388"/>
      <c r="AL97" s="388"/>
      <c r="AM97" s="388"/>
      <c r="AN97" s="388"/>
      <c r="AO97" s="388"/>
      <c r="AP97" s="388"/>
      <c r="AQ97" s="388"/>
    </row>
    <row r="98" spans="1:43" customFormat="1" ht="40.200000000000003" customHeight="1">
      <c r="A98" s="417">
        <v>85</v>
      </c>
      <c r="B98" s="900" t="str">
        <f>IF(基本情報入力シート!C129="","",基本情報入力シート!C129)</f>
        <v/>
      </c>
      <c r="C98" s="901"/>
      <c r="D98" s="901"/>
      <c r="E98" s="901"/>
      <c r="F98" s="901"/>
      <c r="G98" s="901"/>
      <c r="H98" s="901"/>
      <c r="I98" s="902"/>
      <c r="J98" s="418" t="str">
        <f>IF(基本情報入力シート!M129="","",基本情報入力シート!M129)</f>
        <v/>
      </c>
      <c r="K98" s="419" t="str">
        <f>IF(基本情報入力シート!R129="","",基本情報入力シート!R129)</f>
        <v/>
      </c>
      <c r="L98" s="419" t="str">
        <f>IF(基本情報入力シート!W129="","",基本情報入力シート!W129)</f>
        <v/>
      </c>
      <c r="M98" s="418" t="str">
        <f>IF(基本情報入力シート!X129="","",基本情報入力シート!X129)</f>
        <v/>
      </c>
      <c r="N98" s="420" t="str">
        <f>IF(基本情報入力シート!Y129="","",基本情報入力シート!Y129)</f>
        <v/>
      </c>
      <c r="O98" s="442"/>
      <c r="P98" s="446"/>
      <c r="Q98" s="38" t="str">
        <f>IFERROR(ROUNDDOWN(P98*VLOOKUP(N98,【参考】数式用!$V$2:$AA$58,MATCH(O98,【参考】数式用!$X$4:$AA$4)+2,FALSE)*0.5, 0), "")</f>
        <v/>
      </c>
      <c r="R98" s="447"/>
      <c r="S98" s="899"/>
      <c r="T98" s="899"/>
      <c r="U98" s="445"/>
      <c r="V98" s="454"/>
      <c r="W98" s="455"/>
      <c r="X98" s="421" t="str">
        <f>IFERROR(IF(V98="ー", "", ROUNDDOWN(W98*VLOOKUP(N98,【参考】数式用!$V$2:$AG$51,MATCH(V98,【参考】数式用!$AB$4:$AG$4)+6,FALSE)*0.5, 0)), "")</f>
        <v/>
      </c>
      <c r="Y98" s="456"/>
      <c r="Z98" s="455"/>
      <c r="AA98" s="445"/>
      <c r="AB98" s="486" t="e">
        <f>VLOOKUP(N98,【参考】数式用!$A$3:$N$58,14,FALSE)</f>
        <v>#N/A</v>
      </c>
      <c r="AC98" s="486" t="str">
        <f>IFERROR(VLOOKUP(N98,【参考】数式用!$A$3:$N$58,14,FALSE),"")&amp;"_4_5"</f>
        <v>_4_5</v>
      </c>
      <c r="AD98" s="486" t="str">
        <f>IFERROR(VLOOKUP(N98,【参考】数式用!$A$3:$N$58,14,FALSE),"")&amp;"_6"</f>
        <v>_6</v>
      </c>
      <c r="AE98" s="487" t="str">
        <f>IFERROR(VLOOKUP(N98,【参考】数式用!$AI$5:$AJ$51, 2, FALSE), "")</f>
        <v/>
      </c>
      <c r="AF98" s="488" t="str">
        <f t="shared" si="2"/>
        <v/>
      </c>
      <c r="AG98" s="489" t="str">
        <f t="shared" si="3"/>
        <v/>
      </c>
      <c r="AH98" s="490" t="str">
        <f>IFERROR(VLOOKUP(N98,【参考】数式用!$AM$3:$AN$56, 2, FALSE), "")</f>
        <v/>
      </c>
      <c r="AI98" s="415"/>
      <c r="AJ98" s="388"/>
      <c r="AK98" s="388"/>
      <c r="AL98" s="388"/>
      <c r="AM98" s="388"/>
      <c r="AN98" s="388"/>
      <c r="AO98" s="388"/>
      <c r="AP98" s="388"/>
      <c r="AQ98" s="388"/>
    </row>
    <row r="99" spans="1:43" customFormat="1" ht="40.200000000000003" customHeight="1">
      <c r="A99" s="417">
        <v>86</v>
      </c>
      <c r="B99" s="900" t="str">
        <f>IF(基本情報入力シート!C130="","",基本情報入力シート!C130)</f>
        <v/>
      </c>
      <c r="C99" s="901"/>
      <c r="D99" s="901"/>
      <c r="E99" s="901"/>
      <c r="F99" s="901"/>
      <c r="G99" s="901"/>
      <c r="H99" s="901"/>
      <c r="I99" s="902"/>
      <c r="J99" s="418" t="str">
        <f>IF(基本情報入力シート!M130="","",基本情報入力シート!M130)</f>
        <v/>
      </c>
      <c r="K99" s="419" t="str">
        <f>IF(基本情報入力シート!R130="","",基本情報入力シート!R130)</f>
        <v/>
      </c>
      <c r="L99" s="419" t="str">
        <f>IF(基本情報入力シート!W130="","",基本情報入力シート!W130)</f>
        <v/>
      </c>
      <c r="M99" s="418" t="str">
        <f>IF(基本情報入力シート!X130="","",基本情報入力シート!X130)</f>
        <v/>
      </c>
      <c r="N99" s="420" t="str">
        <f>IF(基本情報入力シート!Y130="","",基本情報入力シート!Y130)</f>
        <v/>
      </c>
      <c r="O99" s="442"/>
      <c r="P99" s="446"/>
      <c r="Q99" s="38" t="str">
        <f>IFERROR(ROUNDDOWN(P99*VLOOKUP(N99,【参考】数式用!$V$2:$AA$58,MATCH(O99,【参考】数式用!$X$4:$AA$4)+2,FALSE)*0.5, 0), "")</f>
        <v/>
      </c>
      <c r="R99" s="447"/>
      <c r="S99" s="899"/>
      <c r="T99" s="899"/>
      <c r="U99" s="445"/>
      <c r="V99" s="454"/>
      <c r="W99" s="455"/>
      <c r="X99" s="421" t="str">
        <f>IFERROR(IF(V99="ー", "", ROUNDDOWN(W99*VLOOKUP(N99,【参考】数式用!$V$2:$AG$51,MATCH(V99,【参考】数式用!$AB$4:$AG$4)+6,FALSE)*0.5, 0)), "")</f>
        <v/>
      </c>
      <c r="Y99" s="456"/>
      <c r="Z99" s="455"/>
      <c r="AA99" s="445"/>
      <c r="AB99" s="486" t="e">
        <f>VLOOKUP(N99,【参考】数式用!$A$3:$N$58,14,FALSE)</f>
        <v>#N/A</v>
      </c>
      <c r="AC99" s="486" t="str">
        <f>IFERROR(VLOOKUP(N99,【参考】数式用!$A$3:$N$58,14,FALSE),"")&amp;"_4_5"</f>
        <v>_4_5</v>
      </c>
      <c r="AD99" s="486" t="str">
        <f>IFERROR(VLOOKUP(N99,【参考】数式用!$A$3:$N$58,14,FALSE),"")&amp;"_6"</f>
        <v>_6</v>
      </c>
      <c r="AE99" s="487" t="str">
        <f>IFERROR(VLOOKUP(N99,【参考】数式用!$AI$5:$AJ$51, 2, FALSE), "")</f>
        <v/>
      </c>
      <c r="AF99" s="488" t="str">
        <f t="shared" si="2"/>
        <v/>
      </c>
      <c r="AG99" s="489" t="str">
        <f t="shared" si="3"/>
        <v/>
      </c>
      <c r="AH99" s="490" t="str">
        <f>IFERROR(VLOOKUP(N99,【参考】数式用!$AM$3:$AN$56, 2, FALSE), "")</f>
        <v/>
      </c>
      <c r="AI99" s="415"/>
      <c r="AJ99" s="388"/>
      <c r="AK99" s="388"/>
      <c r="AL99" s="388"/>
      <c r="AM99" s="388"/>
      <c r="AN99" s="388"/>
      <c r="AO99" s="388"/>
      <c r="AP99" s="388"/>
      <c r="AQ99" s="388"/>
    </row>
    <row r="100" spans="1:43" customFormat="1" ht="40.200000000000003" customHeight="1">
      <c r="A100" s="417">
        <v>87</v>
      </c>
      <c r="B100" s="900" t="str">
        <f>IF(基本情報入力シート!C131="","",基本情報入力シート!C131)</f>
        <v/>
      </c>
      <c r="C100" s="901"/>
      <c r="D100" s="901"/>
      <c r="E100" s="901"/>
      <c r="F100" s="901"/>
      <c r="G100" s="901"/>
      <c r="H100" s="901"/>
      <c r="I100" s="902"/>
      <c r="J100" s="418" t="str">
        <f>IF(基本情報入力シート!M131="","",基本情報入力シート!M131)</f>
        <v/>
      </c>
      <c r="K100" s="419" t="str">
        <f>IF(基本情報入力シート!R131="","",基本情報入力シート!R131)</f>
        <v/>
      </c>
      <c r="L100" s="419" t="str">
        <f>IF(基本情報入力シート!W131="","",基本情報入力シート!W131)</f>
        <v/>
      </c>
      <c r="M100" s="418" t="str">
        <f>IF(基本情報入力シート!X131="","",基本情報入力シート!X131)</f>
        <v/>
      </c>
      <c r="N100" s="420" t="str">
        <f>IF(基本情報入力シート!Y131="","",基本情報入力シート!Y131)</f>
        <v/>
      </c>
      <c r="O100" s="442"/>
      <c r="P100" s="446"/>
      <c r="Q100" s="38" t="str">
        <f>IFERROR(ROUNDDOWN(P100*VLOOKUP(N100,【参考】数式用!$V$2:$AA$58,MATCH(O100,【参考】数式用!$X$4:$AA$4)+2,FALSE)*0.5, 0), "")</f>
        <v/>
      </c>
      <c r="R100" s="447"/>
      <c r="S100" s="899"/>
      <c r="T100" s="899"/>
      <c r="U100" s="445"/>
      <c r="V100" s="454"/>
      <c r="W100" s="455"/>
      <c r="X100" s="421" t="str">
        <f>IFERROR(IF(V100="ー", "", ROUNDDOWN(W100*VLOOKUP(N100,【参考】数式用!$V$2:$AG$51,MATCH(V100,【参考】数式用!$AB$4:$AG$4)+6,FALSE)*0.5, 0)), "")</f>
        <v/>
      </c>
      <c r="Y100" s="456"/>
      <c r="Z100" s="455"/>
      <c r="AA100" s="445"/>
      <c r="AB100" s="486" t="e">
        <f>VLOOKUP(N100,【参考】数式用!$A$3:$N$58,14,FALSE)</f>
        <v>#N/A</v>
      </c>
      <c r="AC100" s="486" t="str">
        <f>IFERROR(VLOOKUP(N100,【参考】数式用!$A$3:$N$58,14,FALSE),"")&amp;"_4_5"</f>
        <v>_4_5</v>
      </c>
      <c r="AD100" s="486" t="str">
        <f>IFERROR(VLOOKUP(N100,【参考】数式用!$A$3:$N$58,14,FALSE),"")&amp;"_6"</f>
        <v>_6</v>
      </c>
      <c r="AE100" s="487" t="str">
        <f>IFERROR(VLOOKUP(N100,【参考】数式用!$AI$5:$AJ$51, 2, FALSE), "")</f>
        <v/>
      </c>
      <c r="AF100" s="488" t="str">
        <f t="shared" si="2"/>
        <v/>
      </c>
      <c r="AG100" s="489" t="str">
        <f t="shared" si="3"/>
        <v/>
      </c>
      <c r="AH100" s="490" t="str">
        <f>IFERROR(VLOOKUP(N100,【参考】数式用!$AM$3:$AN$56, 2, FALSE), "")</f>
        <v/>
      </c>
      <c r="AI100" s="415"/>
      <c r="AJ100" s="388"/>
      <c r="AK100" s="388"/>
      <c r="AL100" s="388"/>
      <c r="AM100" s="388"/>
      <c r="AN100" s="388"/>
      <c r="AO100" s="388"/>
      <c r="AP100" s="388"/>
      <c r="AQ100" s="388"/>
    </row>
    <row r="101" spans="1:43" customFormat="1" ht="40.200000000000003" customHeight="1">
      <c r="A101" s="417">
        <v>88</v>
      </c>
      <c r="B101" s="900" t="str">
        <f>IF(基本情報入力シート!C132="","",基本情報入力シート!C132)</f>
        <v/>
      </c>
      <c r="C101" s="901"/>
      <c r="D101" s="901"/>
      <c r="E101" s="901"/>
      <c r="F101" s="901"/>
      <c r="G101" s="901"/>
      <c r="H101" s="901"/>
      <c r="I101" s="902"/>
      <c r="J101" s="418" t="str">
        <f>IF(基本情報入力シート!M132="","",基本情報入力シート!M132)</f>
        <v/>
      </c>
      <c r="K101" s="419" t="str">
        <f>IF(基本情報入力シート!R132="","",基本情報入力シート!R132)</f>
        <v/>
      </c>
      <c r="L101" s="419" t="str">
        <f>IF(基本情報入力シート!W132="","",基本情報入力シート!W132)</f>
        <v/>
      </c>
      <c r="M101" s="418" t="str">
        <f>IF(基本情報入力シート!X132="","",基本情報入力シート!X132)</f>
        <v/>
      </c>
      <c r="N101" s="420" t="str">
        <f>IF(基本情報入力シート!Y132="","",基本情報入力シート!Y132)</f>
        <v/>
      </c>
      <c r="O101" s="442"/>
      <c r="P101" s="446"/>
      <c r="Q101" s="38" t="str">
        <f>IFERROR(ROUNDDOWN(P101*VLOOKUP(N101,【参考】数式用!$V$2:$AA$58,MATCH(O101,【参考】数式用!$X$4:$AA$4)+2,FALSE)*0.5, 0), "")</f>
        <v/>
      </c>
      <c r="R101" s="447"/>
      <c r="S101" s="899"/>
      <c r="T101" s="899"/>
      <c r="U101" s="445"/>
      <c r="V101" s="454"/>
      <c r="W101" s="455"/>
      <c r="X101" s="421" t="str">
        <f>IFERROR(IF(V101="ー", "", ROUNDDOWN(W101*VLOOKUP(N101,【参考】数式用!$V$2:$AG$51,MATCH(V101,【参考】数式用!$AB$4:$AG$4)+6,FALSE)*0.5, 0)), "")</f>
        <v/>
      </c>
      <c r="Y101" s="456"/>
      <c r="Z101" s="455"/>
      <c r="AA101" s="445"/>
      <c r="AB101" s="486" t="e">
        <f>VLOOKUP(N101,【参考】数式用!$A$3:$N$58,14,FALSE)</f>
        <v>#N/A</v>
      </c>
      <c r="AC101" s="486" t="str">
        <f>IFERROR(VLOOKUP(N101,【参考】数式用!$A$3:$N$58,14,FALSE),"")&amp;"_4_5"</f>
        <v>_4_5</v>
      </c>
      <c r="AD101" s="486" t="str">
        <f>IFERROR(VLOOKUP(N101,【参考】数式用!$A$3:$N$58,14,FALSE),"")&amp;"_6"</f>
        <v>_6</v>
      </c>
      <c r="AE101" s="487" t="str">
        <f>IFERROR(VLOOKUP(N101,【参考】数式用!$AI$5:$AJ$51, 2, FALSE), "")</f>
        <v/>
      </c>
      <c r="AF101" s="488" t="str">
        <f t="shared" si="2"/>
        <v/>
      </c>
      <c r="AG101" s="489" t="str">
        <f t="shared" si="3"/>
        <v/>
      </c>
      <c r="AH101" s="490" t="str">
        <f>IFERROR(VLOOKUP(N101,【参考】数式用!$AM$3:$AN$56, 2, FALSE), "")</f>
        <v/>
      </c>
      <c r="AI101" s="415"/>
      <c r="AJ101" s="388"/>
      <c r="AK101" s="388"/>
      <c r="AL101" s="388"/>
      <c r="AM101" s="388"/>
      <c r="AN101" s="388"/>
      <c r="AO101" s="388"/>
      <c r="AP101" s="388"/>
      <c r="AQ101" s="388"/>
    </row>
    <row r="102" spans="1:43" customFormat="1" ht="40.200000000000003" customHeight="1">
      <c r="A102" s="417">
        <v>89</v>
      </c>
      <c r="B102" s="900" t="str">
        <f>IF(基本情報入力シート!C133="","",基本情報入力シート!C133)</f>
        <v/>
      </c>
      <c r="C102" s="901"/>
      <c r="D102" s="901"/>
      <c r="E102" s="901"/>
      <c r="F102" s="901"/>
      <c r="G102" s="901"/>
      <c r="H102" s="901"/>
      <c r="I102" s="902"/>
      <c r="J102" s="418" t="str">
        <f>IF(基本情報入力シート!M133="","",基本情報入力シート!M133)</f>
        <v/>
      </c>
      <c r="K102" s="419" t="str">
        <f>IF(基本情報入力シート!R133="","",基本情報入力シート!R133)</f>
        <v/>
      </c>
      <c r="L102" s="419" t="str">
        <f>IF(基本情報入力シート!W133="","",基本情報入力シート!W133)</f>
        <v/>
      </c>
      <c r="M102" s="418" t="str">
        <f>IF(基本情報入力シート!X133="","",基本情報入力シート!X133)</f>
        <v/>
      </c>
      <c r="N102" s="420" t="str">
        <f>IF(基本情報入力シート!Y133="","",基本情報入力シート!Y133)</f>
        <v/>
      </c>
      <c r="O102" s="442"/>
      <c r="P102" s="446"/>
      <c r="Q102" s="38" t="str">
        <f>IFERROR(ROUNDDOWN(P102*VLOOKUP(N102,【参考】数式用!$V$2:$AA$58,MATCH(O102,【参考】数式用!$X$4:$AA$4)+2,FALSE)*0.5, 0), "")</f>
        <v/>
      </c>
      <c r="R102" s="447"/>
      <c r="S102" s="899"/>
      <c r="T102" s="899"/>
      <c r="U102" s="445"/>
      <c r="V102" s="454"/>
      <c r="W102" s="455"/>
      <c r="X102" s="421" t="str">
        <f>IFERROR(IF(V102="ー", "", ROUNDDOWN(W102*VLOOKUP(N102,【参考】数式用!$V$2:$AG$51,MATCH(V102,【参考】数式用!$AB$4:$AG$4)+6,FALSE)*0.5, 0)), "")</f>
        <v/>
      </c>
      <c r="Y102" s="456"/>
      <c r="Z102" s="455"/>
      <c r="AA102" s="445"/>
      <c r="AB102" s="486" t="e">
        <f>VLOOKUP(N102,【参考】数式用!$A$3:$N$58,14,FALSE)</f>
        <v>#N/A</v>
      </c>
      <c r="AC102" s="486" t="str">
        <f>IFERROR(VLOOKUP(N102,【参考】数式用!$A$3:$N$58,14,FALSE),"")&amp;"_4_5"</f>
        <v>_4_5</v>
      </c>
      <c r="AD102" s="486" t="str">
        <f>IFERROR(VLOOKUP(N102,【参考】数式用!$A$3:$N$58,14,FALSE),"")&amp;"_6"</f>
        <v>_6</v>
      </c>
      <c r="AE102" s="487" t="str">
        <f>IFERROR(VLOOKUP(N102,【参考】数式用!$AI$5:$AJ$51, 2, FALSE), "")</f>
        <v/>
      </c>
      <c r="AF102" s="488" t="str">
        <f t="shared" si="2"/>
        <v/>
      </c>
      <c r="AG102" s="489" t="str">
        <f t="shared" si="3"/>
        <v/>
      </c>
      <c r="AH102" s="490" t="str">
        <f>IFERROR(VLOOKUP(N102,【参考】数式用!$AM$3:$AN$56, 2, FALSE), "")</f>
        <v/>
      </c>
      <c r="AI102" s="415"/>
      <c r="AJ102" s="388"/>
      <c r="AK102" s="388"/>
      <c r="AL102" s="388"/>
      <c r="AM102" s="388"/>
      <c r="AN102" s="388"/>
      <c r="AO102" s="388"/>
      <c r="AP102" s="388"/>
      <c r="AQ102" s="388"/>
    </row>
    <row r="103" spans="1:43" customFormat="1" ht="40.200000000000003" customHeight="1">
      <c r="A103" s="417">
        <v>90</v>
      </c>
      <c r="B103" s="900" t="str">
        <f>IF(基本情報入力シート!C134="","",基本情報入力シート!C134)</f>
        <v/>
      </c>
      <c r="C103" s="901"/>
      <c r="D103" s="901"/>
      <c r="E103" s="901"/>
      <c r="F103" s="901"/>
      <c r="G103" s="901"/>
      <c r="H103" s="901"/>
      <c r="I103" s="902"/>
      <c r="J103" s="418" t="str">
        <f>IF(基本情報入力シート!M134="","",基本情報入力シート!M134)</f>
        <v/>
      </c>
      <c r="K103" s="419" t="str">
        <f>IF(基本情報入力シート!R134="","",基本情報入力シート!R134)</f>
        <v/>
      </c>
      <c r="L103" s="419" t="str">
        <f>IF(基本情報入力シート!W134="","",基本情報入力シート!W134)</f>
        <v/>
      </c>
      <c r="M103" s="418" t="str">
        <f>IF(基本情報入力シート!X134="","",基本情報入力シート!X134)</f>
        <v/>
      </c>
      <c r="N103" s="420" t="str">
        <f>IF(基本情報入力シート!Y134="","",基本情報入力シート!Y134)</f>
        <v/>
      </c>
      <c r="O103" s="442"/>
      <c r="P103" s="446"/>
      <c r="Q103" s="38" t="str">
        <f>IFERROR(ROUNDDOWN(P103*VLOOKUP(N103,【参考】数式用!$V$2:$AA$58,MATCH(O103,【参考】数式用!$X$4:$AA$4)+2,FALSE)*0.5, 0), "")</f>
        <v/>
      </c>
      <c r="R103" s="447"/>
      <c r="S103" s="899"/>
      <c r="T103" s="899"/>
      <c r="U103" s="445"/>
      <c r="V103" s="454"/>
      <c r="W103" s="455"/>
      <c r="X103" s="421" t="str">
        <f>IFERROR(IF(V103="ー", "", ROUNDDOWN(W103*VLOOKUP(N103,【参考】数式用!$V$2:$AG$51,MATCH(V103,【参考】数式用!$AB$4:$AG$4)+6,FALSE)*0.5, 0)), "")</f>
        <v/>
      </c>
      <c r="Y103" s="456"/>
      <c r="Z103" s="455"/>
      <c r="AA103" s="445"/>
      <c r="AB103" s="486" t="e">
        <f>VLOOKUP(N103,【参考】数式用!$A$3:$N$58,14,FALSE)</f>
        <v>#N/A</v>
      </c>
      <c r="AC103" s="486" t="str">
        <f>IFERROR(VLOOKUP(N103,【参考】数式用!$A$3:$N$58,14,FALSE),"")&amp;"_4_5"</f>
        <v>_4_5</v>
      </c>
      <c r="AD103" s="486" t="str">
        <f>IFERROR(VLOOKUP(N103,【参考】数式用!$A$3:$N$58,14,FALSE),"")&amp;"_6"</f>
        <v>_6</v>
      </c>
      <c r="AE103" s="487" t="str">
        <f>IFERROR(VLOOKUP(N103,【参考】数式用!$AI$5:$AJ$51, 2, FALSE), "")</f>
        <v/>
      </c>
      <c r="AF103" s="488" t="str">
        <f t="shared" si="2"/>
        <v/>
      </c>
      <c r="AG103" s="489" t="str">
        <f t="shared" si="3"/>
        <v/>
      </c>
      <c r="AH103" s="490" t="str">
        <f>IFERROR(VLOOKUP(N103,【参考】数式用!$AM$3:$AN$56, 2, FALSE), "")</f>
        <v/>
      </c>
      <c r="AI103" s="415"/>
      <c r="AJ103" s="388"/>
      <c r="AK103" s="388"/>
      <c r="AL103" s="388"/>
      <c r="AM103" s="388"/>
      <c r="AN103" s="388"/>
      <c r="AO103" s="388"/>
      <c r="AP103" s="388"/>
      <c r="AQ103" s="388"/>
    </row>
    <row r="104" spans="1:43" customFormat="1" ht="40.200000000000003" customHeight="1">
      <c r="A104" s="417">
        <v>91</v>
      </c>
      <c r="B104" s="900" t="str">
        <f>IF(基本情報入力シート!C135="","",基本情報入力シート!C135)</f>
        <v/>
      </c>
      <c r="C104" s="901"/>
      <c r="D104" s="901"/>
      <c r="E104" s="901"/>
      <c r="F104" s="901"/>
      <c r="G104" s="901"/>
      <c r="H104" s="901"/>
      <c r="I104" s="902"/>
      <c r="J104" s="418" t="str">
        <f>IF(基本情報入力シート!M135="","",基本情報入力シート!M135)</f>
        <v/>
      </c>
      <c r="K104" s="419" t="str">
        <f>IF(基本情報入力シート!R135="","",基本情報入力シート!R135)</f>
        <v/>
      </c>
      <c r="L104" s="419" t="str">
        <f>IF(基本情報入力シート!W135="","",基本情報入力シート!W135)</f>
        <v/>
      </c>
      <c r="M104" s="418" t="str">
        <f>IF(基本情報入力シート!X135="","",基本情報入力シート!X135)</f>
        <v/>
      </c>
      <c r="N104" s="420" t="str">
        <f>IF(基本情報入力シート!Y135="","",基本情報入力シート!Y135)</f>
        <v/>
      </c>
      <c r="O104" s="442"/>
      <c r="P104" s="446"/>
      <c r="Q104" s="38" t="str">
        <f>IFERROR(ROUNDDOWN(P104*VLOOKUP(N104,【参考】数式用!$V$2:$AA$58,MATCH(O104,【参考】数式用!$X$4:$AA$4)+2,FALSE)*0.5, 0), "")</f>
        <v/>
      </c>
      <c r="R104" s="447"/>
      <c r="S104" s="899"/>
      <c r="T104" s="899"/>
      <c r="U104" s="445"/>
      <c r="V104" s="454"/>
      <c r="W104" s="455"/>
      <c r="X104" s="421" t="str">
        <f>IFERROR(IF(V104="ー", "", ROUNDDOWN(W104*VLOOKUP(N104,【参考】数式用!$V$2:$AG$51,MATCH(V104,【参考】数式用!$AB$4:$AG$4)+6,FALSE)*0.5, 0)), "")</f>
        <v/>
      </c>
      <c r="Y104" s="456"/>
      <c r="Z104" s="455"/>
      <c r="AA104" s="445"/>
      <c r="AB104" s="486" t="e">
        <f>VLOOKUP(N104,【参考】数式用!$A$3:$N$58,14,FALSE)</f>
        <v>#N/A</v>
      </c>
      <c r="AC104" s="486" t="str">
        <f>IFERROR(VLOOKUP(N104,【参考】数式用!$A$3:$N$58,14,FALSE),"")&amp;"_4_5"</f>
        <v>_4_5</v>
      </c>
      <c r="AD104" s="486" t="str">
        <f>IFERROR(VLOOKUP(N104,【参考】数式用!$A$3:$N$58,14,FALSE),"")&amp;"_6"</f>
        <v>_6</v>
      </c>
      <c r="AE104" s="487" t="str">
        <f>IFERROR(VLOOKUP(N104,【参考】数式用!$AI$5:$AJ$51, 2, FALSE), "")</f>
        <v/>
      </c>
      <c r="AF104" s="488" t="str">
        <f t="shared" si="2"/>
        <v/>
      </c>
      <c r="AG104" s="489" t="str">
        <f t="shared" si="3"/>
        <v/>
      </c>
      <c r="AH104" s="490" t="str">
        <f>IFERROR(VLOOKUP(N104,【参考】数式用!$AM$3:$AN$56, 2, FALSE), "")</f>
        <v/>
      </c>
      <c r="AI104" s="415"/>
      <c r="AJ104" s="388"/>
      <c r="AK104" s="388"/>
      <c r="AL104" s="388"/>
      <c r="AM104" s="388"/>
      <c r="AN104" s="388"/>
      <c r="AO104" s="388"/>
      <c r="AP104" s="388"/>
      <c r="AQ104" s="388"/>
    </row>
    <row r="105" spans="1:43" customFormat="1" ht="40.200000000000003" customHeight="1">
      <c r="A105" s="417">
        <v>92</v>
      </c>
      <c r="B105" s="900" t="str">
        <f>IF(基本情報入力シート!C136="","",基本情報入力シート!C136)</f>
        <v/>
      </c>
      <c r="C105" s="901"/>
      <c r="D105" s="901"/>
      <c r="E105" s="901"/>
      <c r="F105" s="901"/>
      <c r="G105" s="901"/>
      <c r="H105" s="901"/>
      <c r="I105" s="902"/>
      <c r="J105" s="418" t="str">
        <f>IF(基本情報入力シート!M136="","",基本情報入力シート!M136)</f>
        <v/>
      </c>
      <c r="K105" s="419" t="str">
        <f>IF(基本情報入力シート!R136="","",基本情報入力シート!R136)</f>
        <v/>
      </c>
      <c r="L105" s="419" t="str">
        <f>IF(基本情報入力シート!W136="","",基本情報入力シート!W136)</f>
        <v/>
      </c>
      <c r="M105" s="418" t="str">
        <f>IF(基本情報入力シート!X136="","",基本情報入力シート!X136)</f>
        <v/>
      </c>
      <c r="N105" s="420" t="str">
        <f>IF(基本情報入力シート!Y136="","",基本情報入力シート!Y136)</f>
        <v/>
      </c>
      <c r="O105" s="442"/>
      <c r="P105" s="446"/>
      <c r="Q105" s="38" t="str">
        <f>IFERROR(ROUNDDOWN(P105*VLOOKUP(N105,【参考】数式用!$V$2:$AA$58,MATCH(O105,【参考】数式用!$X$4:$AA$4)+2,FALSE)*0.5, 0), "")</f>
        <v/>
      </c>
      <c r="R105" s="447"/>
      <c r="S105" s="899"/>
      <c r="T105" s="899"/>
      <c r="U105" s="445"/>
      <c r="V105" s="454"/>
      <c r="W105" s="455"/>
      <c r="X105" s="421" t="str">
        <f>IFERROR(IF(V105="ー", "", ROUNDDOWN(W105*VLOOKUP(N105,【参考】数式用!$V$2:$AG$51,MATCH(V105,【参考】数式用!$AB$4:$AG$4)+6,FALSE)*0.5, 0)), "")</f>
        <v/>
      </c>
      <c r="Y105" s="456"/>
      <c r="Z105" s="455"/>
      <c r="AA105" s="445"/>
      <c r="AB105" s="486" t="e">
        <f>VLOOKUP(N105,【参考】数式用!$A$3:$N$58,14,FALSE)</f>
        <v>#N/A</v>
      </c>
      <c r="AC105" s="486" t="str">
        <f>IFERROR(VLOOKUP(N105,【参考】数式用!$A$3:$N$58,14,FALSE),"")&amp;"_4_5"</f>
        <v>_4_5</v>
      </c>
      <c r="AD105" s="486" t="str">
        <f>IFERROR(VLOOKUP(N105,【参考】数式用!$A$3:$N$58,14,FALSE),"")&amp;"_6"</f>
        <v>_6</v>
      </c>
      <c r="AE105" s="487" t="str">
        <f>IFERROR(VLOOKUP(N105,【参考】数式用!$AI$5:$AJ$51, 2, FALSE), "")</f>
        <v/>
      </c>
      <c r="AF105" s="488" t="str">
        <f t="shared" si="2"/>
        <v/>
      </c>
      <c r="AG105" s="489" t="str">
        <f t="shared" si="3"/>
        <v/>
      </c>
      <c r="AH105" s="490" t="str">
        <f>IFERROR(VLOOKUP(N105,【参考】数式用!$AM$3:$AN$56, 2, FALSE), "")</f>
        <v/>
      </c>
      <c r="AI105" s="415"/>
      <c r="AJ105" s="388"/>
      <c r="AK105" s="388"/>
      <c r="AL105" s="388"/>
      <c r="AM105" s="388"/>
      <c r="AN105" s="388"/>
      <c r="AO105" s="388"/>
      <c r="AP105" s="388"/>
      <c r="AQ105" s="388"/>
    </row>
    <row r="106" spans="1:43" customFormat="1" ht="40.200000000000003" customHeight="1">
      <c r="A106" s="417">
        <v>93</v>
      </c>
      <c r="B106" s="900" t="str">
        <f>IF(基本情報入力シート!C137="","",基本情報入力シート!C137)</f>
        <v/>
      </c>
      <c r="C106" s="901"/>
      <c r="D106" s="901"/>
      <c r="E106" s="901"/>
      <c r="F106" s="901"/>
      <c r="G106" s="901"/>
      <c r="H106" s="901"/>
      <c r="I106" s="902"/>
      <c r="J106" s="418" t="str">
        <f>IF(基本情報入力シート!M137="","",基本情報入力シート!M137)</f>
        <v/>
      </c>
      <c r="K106" s="419" t="str">
        <f>IF(基本情報入力シート!R137="","",基本情報入力シート!R137)</f>
        <v/>
      </c>
      <c r="L106" s="419" t="str">
        <f>IF(基本情報入力シート!W137="","",基本情報入力シート!W137)</f>
        <v/>
      </c>
      <c r="M106" s="418" t="str">
        <f>IF(基本情報入力シート!X137="","",基本情報入力シート!X137)</f>
        <v/>
      </c>
      <c r="N106" s="420" t="str">
        <f>IF(基本情報入力シート!Y137="","",基本情報入力シート!Y137)</f>
        <v/>
      </c>
      <c r="O106" s="442"/>
      <c r="P106" s="446"/>
      <c r="Q106" s="38" t="str">
        <f>IFERROR(ROUNDDOWN(P106*VLOOKUP(N106,【参考】数式用!$V$2:$AA$58,MATCH(O106,【参考】数式用!$X$4:$AA$4)+2,FALSE)*0.5, 0), "")</f>
        <v/>
      </c>
      <c r="R106" s="447"/>
      <c r="S106" s="899"/>
      <c r="T106" s="899"/>
      <c r="U106" s="445"/>
      <c r="V106" s="454"/>
      <c r="W106" s="455"/>
      <c r="X106" s="421" t="str">
        <f>IFERROR(IF(V106="ー", "", ROUNDDOWN(W106*VLOOKUP(N106,【参考】数式用!$V$2:$AG$51,MATCH(V106,【参考】数式用!$AB$4:$AG$4)+6,FALSE)*0.5, 0)), "")</f>
        <v/>
      </c>
      <c r="Y106" s="456"/>
      <c r="Z106" s="455"/>
      <c r="AA106" s="445"/>
      <c r="AB106" s="486" t="e">
        <f>VLOOKUP(N106,【参考】数式用!$A$3:$N$58,14,FALSE)</f>
        <v>#N/A</v>
      </c>
      <c r="AC106" s="486" t="str">
        <f>IFERROR(VLOOKUP(N106,【参考】数式用!$A$3:$N$58,14,FALSE),"")&amp;"_4_5"</f>
        <v>_4_5</v>
      </c>
      <c r="AD106" s="486" t="str">
        <f>IFERROR(VLOOKUP(N106,【参考】数式用!$A$3:$N$58,14,FALSE),"")&amp;"_6"</f>
        <v>_6</v>
      </c>
      <c r="AE106" s="487" t="str">
        <f>IFERROR(VLOOKUP(N106,【参考】数式用!$AI$5:$AJ$51, 2, FALSE), "")</f>
        <v/>
      </c>
      <c r="AF106" s="488" t="str">
        <f t="shared" si="2"/>
        <v/>
      </c>
      <c r="AG106" s="489" t="str">
        <f t="shared" si="3"/>
        <v/>
      </c>
      <c r="AH106" s="490" t="str">
        <f>IFERROR(VLOOKUP(N106,【参考】数式用!$AM$3:$AN$56, 2, FALSE), "")</f>
        <v/>
      </c>
      <c r="AI106" s="415"/>
      <c r="AJ106" s="388"/>
      <c r="AK106" s="388"/>
      <c r="AL106" s="388"/>
      <c r="AM106" s="388"/>
      <c r="AN106" s="388"/>
      <c r="AO106" s="388"/>
      <c r="AP106" s="388"/>
      <c r="AQ106" s="388"/>
    </row>
    <row r="107" spans="1:43" customFormat="1" ht="40.200000000000003" customHeight="1">
      <c r="A107" s="417">
        <v>94</v>
      </c>
      <c r="B107" s="900" t="str">
        <f>IF(基本情報入力シート!C138="","",基本情報入力シート!C138)</f>
        <v/>
      </c>
      <c r="C107" s="901"/>
      <c r="D107" s="901"/>
      <c r="E107" s="901"/>
      <c r="F107" s="901"/>
      <c r="G107" s="901"/>
      <c r="H107" s="901"/>
      <c r="I107" s="902"/>
      <c r="J107" s="418" t="str">
        <f>IF(基本情報入力シート!M138="","",基本情報入力シート!M138)</f>
        <v/>
      </c>
      <c r="K107" s="419" t="str">
        <f>IF(基本情報入力シート!R138="","",基本情報入力シート!R138)</f>
        <v/>
      </c>
      <c r="L107" s="419" t="str">
        <f>IF(基本情報入力シート!W138="","",基本情報入力シート!W138)</f>
        <v/>
      </c>
      <c r="M107" s="418" t="str">
        <f>IF(基本情報入力シート!X138="","",基本情報入力シート!X138)</f>
        <v/>
      </c>
      <c r="N107" s="420" t="str">
        <f>IF(基本情報入力シート!Y138="","",基本情報入力シート!Y138)</f>
        <v/>
      </c>
      <c r="O107" s="442"/>
      <c r="P107" s="446"/>
      <c r="Q107" s="38" t="str">
        <f>IFERROR(ROUNDDOWN(P107*VLOOKUP(N107,【参考】数式用!$V$2:$AA$58,MATCH(O107,【参考】数式用!$X$4:$AA$4)+2,FALSE)*0.5, 0), "")</f>
        <v/>
      </c>
      <c r="R107" s="447"/>
      <c r="S107" s="899"/>
      <c r="T107" s="899"/>
      <c r="U107" s="445"/>
      <c r="V107" s="454"/>
      <c r="W107" s="455"/>
      <c r="X107" s="421" t="str">
        <f>IFERROR(IF(V107="ー", "", ROUNDDOWN(W107*VLOOKUP(N107,【参考】数式用!$V$2:$AG$51,MATCH(V107,【参考】数式用!$AB$4:$AG$4)+6,FALSE)*0.5, 0)), "")</f>
        <v/>
      </c>
      <c r="Y107" s="456"/>
      <c r="Z107" s="455"/>
      <c r="AA107" s="445"/>
      <c r="AB107" s="486" t="e">
        <f>VLOOKUP(N107,【参考】数式用!$A$3:$N$58,14,FALSE)</f>
        <v>#N/A</v>
      </c>
      <c r="AC107" s="486" t="str">
        <f>IFERROR(VLOOKUP(N107,【参考】数式用!$A$3:$N$58,14,FALSE),"")&amp;"_4_5"</f>
        <v>_4_5</v>
      </c>
      <c r="AD107" s="486" t="str">
        <f>IFERROR(VLOOKUP(N107,【参考】数式用!$A$3:$N$58,14,FALSE),"")&amp;"_6"</f>
        <v>_6</v>
      </c>
      <c r="AE107" s="487" t="str">
        <f>IFERROR(VLOOKUP(N107,【参考】数式用!$AI$5:$AJ$51, 2, FALSE), "")</f>
        <v/>
      </c>
      <c r="AF107" s="488" t="str">
        <f t="shared" si="2"/>
        <v/>
      </c>
      <c r="AG107" s="489" t="str">
        <f t="shared" si="3"/>
        <v/>
      </c>
      <c r="AH107" s="490" t="str">
        <f>IFERROR(VLOOKUP(N107,【参考】数式用!$AM$3:$AN$56, 2, FALSE), "")</f>
        <v/>
      </c>
      <c r="AI107" s="415"/>
      <c r="AJ107" s="388"/>
      <c r="AK107" s="388"/>
      <c r="AL107" s="388"/>
      <c r="AM107" s="388"/>
      <c r="AN107" s="388"/>
      <c r="AO107" s="388"/>
      <c r="AP107" s="388"/>
      <c r="AQ107" s="388"/>
    </row>
    <row r="108" spans="1:43" customFormat="1" ht="40.200000000000003" customHeight="1">
      <c r="A108" s="417">
        <v>95</v>
      </c>
      <c r="B108" s="900" t="str">
        <f>IF(基本情報入力シート!C139="","",基本情報入力シート!C139)</f>
        <v/>
      </c>
      <c r="C108" s="901"/>
      <c r="D108" s="901"/>
      <c r="E108" s="901"/>
      <c r="F108" s="901"/>
      <c r="G108" s="901"/>
      <c r="H108" s="901"/>
      <c r="I108" s="902"/>
      <c r="J108" s="418" t="str">
        <f>IF(基本情報入力シート!M139="","",基本情報入力シート!M139)</f>
        <v/>
      </c>
      <c r="K108" s="419" t="str">
        <f>IF(基本情報入力シート!R139="","",基本情報入力シート!R139)</f>
        <v/>
      </c>
      <c r="L108" s="419" t="str">
        <f>IF(基本情報入力シート!W139="","",基本情報入力シート!W139)</f>
        <v/>
      </c>
      <c r="M108" s="418" t="str">
        <f>IF(基本情報入力シート!X139="","",基本情報入力シート!X139)</f>
        <v/>
      </c>
      <c r="N108" s="420" t="str">
        <f>IF(基本情報入力シート!Y139="","",基本情報入力シート!Y139)</f>
        <v/>
      </c>
      <c r="O108" s="442"/>
      <c r="P108" s="446"/>
      <c r="Q108" s="38" t="str">
        <f>IFERROR(ROUNDDOWN(P108*VLOOKUP(N108,【参考】数式用!$V$2:$AA$58,MATCH(O108,【参考】数式用!$X$4:$AA$4)+2,FALSE)*0.5, 0), "")</f>
        <v/>
      </c>
      <c r="R108" s="447"/>
      <c r="S108" s="899"/>
      <c r="T108" s="899"/>
      <c r="U108" s="445"/>
      <c r="V108" s="454"/>
      <c r="W108" s="455"/>
      <c r="X108" s="421" t="str">
        <f>IFERROR(IF(V108="ー", "", ROUNDDOWN(W108*VLOOKUP(N108,【参考】数式用!$V$2:$AG$51,MATCH(V108,【参考】数式用!$AB$4:$AG$4)+6,FALSE)*0.5, 0)), "")</f>
        <v/>
      </c>
      <c r="Y108" s="456"/>
      <c r="Z108" s="455"/>
      <c r="AA108" s="445"/>
      <c r="AB108" s="486" t="e">
        <f>VLOOKUP(N108,【参考】数式用!$A$3:$N$58,14,FALSE)</f>
        <v>#N/A</v>
      </c>
      <c r="AC108" s="486" t="str">
        <f>IFERROR(VLOOKUP(N108,【参考】数式用!$A$3:$N$58,14,FALSE),"")&amp;"_4_5"</f>
        <v>_4_5</v>
      </c>
      <c r="AD108" s="486" t="str">
        <f>IFERROR(VLOOKUP(N108,【参考】数式用!$A$3:$N$58,14,FALSE),"")&amp;"_6"</f>
        <v>_6</v>
      </c>
      <c r="AE108" s="487" t="str">
        <f>IFERROR(VLOOKUP(N108,【参考】数式用!$AI$5:$AJ$51, 2, FALSE), "")</f>
        <v/>
      </c>
      <c r="AF108" s="488" t="str">
        <f t="shared" si="2"/>
        <v/>
      </c>
      <c r="AG108" s="489" t="str">
        <f t="shared" si="3"/>
        <v/>
      </c>
      <c r="AH108" s="490" t="str">
        <f>IFERROR(VLOOKUP(N108,【参考】数式用!$AM$3:$AN$56, 2, FALSE), "")</f>
        <v/>
      </c>
      <c r="AI108" s="415"/>
      <c r="AJ108" s="388"/>
      <c r="AK108" s="388"/>
      <c r="AL108" s="388"/>
      <c r="AM108" s="388"/>
      <c r="AN108" s="388"/>
      <c r="AO108" s="388"/>
      <c r="AP108" s="388"/>
      <c r="AQ108" s="388"/>
    </row>
    <row r="109" spans="1:43" customFormat="1" ht="40.200000000000003" customHeight="1">
      <c r="A109" s="417">
        <v>96</v>
      </c>
      <c r="B109" s="900" t="str">
        <f>IF(基本情報入力シート!C140="","",基本情報入力シート!C140)</f>
        <v/>
      </c>
      <c r="C109" s="901"/>
      <c r="D109" s="901"/>
      <c r="E109" s="901"/>
      <c r="F109" s="901"/>
      <c r="G109" s="901"/>
      <c r="H109" s="901"/>
      <c r="I109" s="902"/>
      <c r="J109" s="418" t="str">
        <f>IF(基本情報入力シート!M140="","",基本情報入力シート!M140)</f>
        <v/>
      </c>
      <c r="K109" s="419" t="str">
        <f>IF(基本情報入力シート!R140="","",基本情報入力シート!R140)</f>
        <v/>
      </c>
      <c r="L109" s="419" t="str">
        <f>IF(基本情報入力シート!W140="","",基本情報入力シート!W140)</f>
        <v/>
      </c>
      <c r="M109" s="418" t="str">
        <f>IF(基本情報入力シート!X140="","",基本情報入力シート!X140)</f>
        <v/>
      </c>
      <c r="N109" s="420" t="str">
        <f>IF(基本情報入力シート!Y140="","",基本情報入力シート!Y140)</f>
        <v/>
      </c>
      <c r="O109" s="442"/>
      <c r="P109" s="446"/>
      <c r="Q109" s="38" t="str">
        <f>IFERROR(ROUNDDOWN(P109*VLOOKUP(N109,【参考】数式用!$V$2:$AA$58,MATCH(O109,【参考】数式用!$X$4:$AA$4)+2,FALSE)*0.5, 0), "")</f>
        <v/>
      </c>
      <c r="R109" s="447"/>
      <c r="S109" s="899"/>
      <c r="T109" s="899"/>
      <c r="U109" s="445"/>
      <c r="V109" s="454"/>
      <c r="W109" s="455"/>
      <c r="X109" s="421" t="str">
        <f>IFERROR(IF(V109="ー", "", ROUNDDOWN(W109*VLOOKUP(N109,【参考】数式用!$V$2:$AG$51,MATCH(V109,【参考】数式用!$AB$4:$AG$4)+6,FALSE)*0.5, 0)), "")</f>
        <v/>
      </c>
      <c r="Y109" s="456"/>
      <c r="Z109" s="455"/>
      <c r="AA109" s="445"/>
      <c r="AB109" s="486" t="e">
        <f>VLOOKUP(N109,【参考】数式用!$A$3:$N$58,14,FALSE)</f>
        <v>#N/A</v>
      </c>
      <c r="AC109" s="486" t="str">
        <f>IFERROR(VLOOKUP(N109,【参考】数式用!$A$3:$N$58,14,FALSE),"")&amp;"_4_5"</f>
        <v>_4_5</v>
      </c>
      <c r="AD109" s="486" t="str">
        <f>IFERROR(VLOOKUP(N109,【参考】数式用!$A$3:$N$58,14,FALSE),"")&amp;"_6"</f>
        <v>_6</v>
      </c>
      <c r="AE109" s="487" t="str">
        <f>IFERROR(VLOOKUP(N109,【参考】数式用!$AI$5:$AJ$51, 2, FALSE), "")</f>
        <v/>
      </c>
      <c r="AF109" s="488" t="str">
        <f t="shared" si="2"/>
        <v/>
      </c>
      <c r="AG109" s="489" t="str">
        <f t="shared" si="3"/>
        <v/>
      </c>
      <c r="AH109" s="490" t="str">
        <f>IFERROR(VLOOKUP(N109,【参考】数式用!$AM$3:$AN$56, 2, FALSE), "")</f>
        <v/>
      </c>
      <c r="AI109" s="415"/>
      <c r="AJ109" s="388"/>
      <c r="AK109" s="388"/>
      <c r="AL109" s="388"/>
      <c r="AM109" s="388"/>
      <c r="AN109" s="388"/>
      <c r="AO109" s="388"/>
      <c r="AP109" s="388"/>
      <c r="AQ109" s="388"/>
    </row>
    <row r="110" spans="1:43" customFormat="1" ht="40.200000000000003" customHeight="1">
      <c r="A110" s="417">
        <v>97</v>
      </c>
      <c r="B110" s="900" t="str">
        <f>IF(基本情報入力シート!C141="","",基本情報入力シート!C141)</f>
        <v/>
      </c>
      <c r="C110" s="901"/>
      <c r="D110" s="901"/>
      <c r="E110" s="901"/>
      <c r="F110" s="901"/>
      <c r="G110" s="901"/>
      <c r="H110" s="901"/>
      <c r="I110" s="902"/>
      <c r="J110" s="418" t="str">
        <f>IF(基本情報入力シート!M141="","",基本情報入力シート!M141)</f>
        <v/>
      </c>
      <c r="K110" s="419" t="str">
        <f>IF(基本情報入力シート!R141="","",基本情報入力シート!R141)</f>
        <v/>
      </c>
      <c r="L110" s="419" t="str">
        <f>IF(基本情報入力シート!W141="","",基本情報入力シート!W141)</f>
        <v/>
      </c>
      <c r="M110" s="418" t="str">
        <f>IF(基本情報入力シート!X141="","",基本情報入力シート!X141)</f>
        <v/>
      </c>
      <c r="N110" s="420" t="str">
        <f>IF(基本情報入力シート!Y141="","",基本情報入力シート!Y141)</f>
        <v/>
      </c>
      <c r="O110" s="442"/>
      <c r="P110" s="446"/>
      <c r="Q110" s="38" t="str">
        <f>IFERROR(ROUNDDOWN(P110*VLOOKUP(N110,【参考】数式用!$V$2:$AA$58,MATCH(O110,【参考】数式用!$X$4:$AA$4)+2,FALSE)*0.5, 0), "")</f>
        <v/>
      </c>
      <c r="R110" s="447"/>
      <c r="S110" s="899"/>
      <c r="T110" s="899"/>
      <c r="U110" s="445"/>
      <c r="V110" s="454"/>
      <c r="W110" s="455"/>
      <c r="X110" s="421" t="str">
        <f>IFERROR(IF(V110="ー", "", ROUNDDOWN(W110*VLOOKUP(N110,【参考】数式用!$V$2:$AG$51,MATCH(V110,【参考】数式用!$AB$4:$AG$4)+6,FALSE)*0.5, 0)), "")</f>
        <v/>
      </c>
      <c r="Y110" s="456"/>
      <c r="Z110" s="455"/>
      <c r="AA110" s="445"/>
      <c r="AB110" s="486" t="e">
        <f>VLOOKUP(N110,【参考】数式用!$A$3:$N$58,14,FALSE)</f>
        <v>#N/A</v>
      </c>
      <c r="AC110" s="486" t="str">
        <f>IFERROR(VLOOKUP(N110,【参考】数式用!$A$3:$N$58,14,FALSE),"")&amp;"_4_5"</f>
        <v>_4_5</v>
      </c>
      <c r="AD110" s="486" t="str">
        <f>IFERROR(VLOOKUP(N110,【参考】数式用!$A$3:$N$58,14,FALSE),"")&amp;"_6"</f>
        <v>_6</v>
      </c>
      <c r="AE110" s="487" t="str">
        <f>IFERROR(VLOOKUP(N110,【参考】数式用!$AI$5:$AJ$51, 2, FALSE), "")</f>
        <v/>
      </c>
      <c r="AF110" s="488" t="str">
        <f t="shared" si="2"/>
        <v/>
      </c>
      <c r="AG110" s="489" t="str">
        <f t="shared" si="3"/>
        <v/>
      </c>
      <c r="AH110" s="490" t="str">
        <f>IFERROR(VLOOKUP(N110,【参考】数式用!$AM$3:$AN$56, 2, FALSE), "")</f>
        <v/>
      </c>
      <c r="AI110" s="415"/>
      <c r="AJ110" s="388"/>
      <c r="AK110" s="388"/>
      <c r="AL110" s="388"/>
      <c r="AM110" s="388"/>
      <c r="AN110" s="388"/>
      <c r="AO110" s="388"/>
      <c r="AP110" s="388"/>
      <c r="AQ110" s="388"/>
    </row>
    <row r="111" spans="1:43" customFormat="1" ht="40.200000000000003" customHeight="1">
      <c r="A111" s="417">
        <v>98</v>
      </c>
      <c r="B111" s="900" t="str">
        <f>IF(基本情報入力シート!C142="","",基本情報入力シート!C142)</f>
        <v/>
      </c>
      <c r="C111" s="901"/>
      <c r="D111" s="901"/>
      <c r="E111" s="901"/>
      <c r="F111" s="901"/>
      <c r="G111" s="901"/>
      <c r="H111" s="901"/>
      <c r="I111" s="902"/>
      <c r="J111" s="418" t="str">
        <f>IF(基本情報入力シート!M142="","",基本情報入力シート!M142)</f>
        <v/>
      </c>
      <c r="K111" s="419" t="str">
        <f>IF(基本情報入力シート!R142="","",基本情報入力シート!R142)</f>
        <v/>
      </c>
      <c r="L111" s="419" t="str">
        <f>IF(基本情報入力シート!W142="","",基本情報入力シート!W142)</f>
        <v/>
      </c>
      <c r="M111" s="418" t="str">
        <f>IF(基本情報入力シート!X142="","",基本情報入力シート!X142)</f>
        <v/>
      </c>
      <c r="N111" s="420" t="str">
        <f>IF(基本情報入力シート!Y142="","",基本情報入力シート!Y142)</f>
        <v/>
      </c>
      <c r="O111" s="442"/>
      <c r="P111" s="446"/>
      <c r="Q111" s="38" t="str">
        <f>IFERROR(ROUNDDOWN(P111*VLOOKUP(N111,【参考】数式用!$V$2:$AA$58,MATCH(O111,【参考】数式用!$X$4:$AA$4)+2,FALSE)*0.5, 0), "")</f>
        <v/>
      </c>
      <c r="R111" s="447"/>
      <c r="S111" s="899"/>
      <c r="T111" s="899"/>
      <c r="U111" s="445"/>
      <c r="V111" s="454"/>
      <c r="W111" s="455"/>
      <c r="X111" s="421" t="str">
        <f>IFERROR(IF(V111="ー", "", ROUNDDOWN(W111*VLOOKUP(N111,【参考】数式用!$V$2:$AG$51,MATCH(V111,【参考】数式用!$AB$4:$AG$4)+6,FALSE)*0.5, 0)), "")</f>
        <v/>
      </c>
      <c r="Y111" s="456"/>
      <c r="Z111" s="455"/>
      <c r="AA111" s="445"/>
      <c r="AB111" s="486" t="e">
        <f>VLOOKUP(N111,【参考】数式用!$A$3:$N$58,14,FALSE)</f>
        <v>#N/A</v>
      </c>
      <c r="AC111" s="486" t="str">
        <f>IFERROR(VLOOKUP(N111,【参考】数式用!$A$3:$N$58,14,FALSE),"")&amp;"_4_5"</f>
        <v>_4_5</v>
      </c>
      <c r="AD111" s="486" t="str">
        <f>IFERROR(VLOOKUP(N111,【参考】数式用!$A$3:$N$58,14,FALSE),"")&amp;"_6"</f>
        <v>_6</v>
      </c>
      <c r="AE111" s="487" t="str">
        <f>IFERROR(VLOOKUP(N111,【参考】数式用!$AI$5:$AJ$51, 2, FALSE), "")</f>
        <v/>
      </c>
      <c r="AF111" s="488" t="str">
        <f t="shared" si="2"/>
        <v/>
      </c>
      <c r="AG111" s="489" t="str">
        <f t="shared" si="3"/>
        <v/>
      </c>
      <c r="AH111" s="490" t="str">
        <f>IFERROR(VLOOKUP(N111,【参考】数式用!$AM$3:$AN$56, 2, FALSE), "")</f>
        <v/>
      </c>
      <c r="AI111" s="415"/>
      <c r="AJ111" s="388"/>
      <c r="AK111" s="388"/>
      <c r="AL111" s="388"/>
      <c r="AM111" s="388"/>
      <c r="AN111" s="388"/>
      <c r="AO111" s="388"/>
      <c r="AP111" s="388"/>
      <c r="AQ111" s="388"/>
    </row>
    <row r="112" spans="1:43" customFormat="1" ht="40.200000000000003" customHeight="1">
      <c r="A112" s="426">
        <v>99</v>
      </c>
      <c r="B112" s="913" t="str">
        <f>IF(基本情報入力シート!C143="","",基本情報入力シート!C143)</f>
        <v/>
      </c>
      <c r="C112" s="914"/>
      <c r="D112" s="914"/>
      <c r="E112" s="914"/>
      <c r="F112" s="914"/>
      <c r="G112" s="914"/>
      <c r="H112" s="914"/>
      <c r="I112" s="915"/>
      <c r="J112" s="418" t="str">
        <f>IF(基本情報入力シート!M143="","",基本情報入力シート!M143)</f>
        <v/>
      </c>
      <c r="K112" s="418" t="str">
        <f>IF(基本情報入力シート!R143="","",基本情報入力シート!R143)</f>
        <v/>
      </c>
      <c r="L112" s="418" t="str">
        <f>IF(基本情報入力シート!W143="","",基本情報入力シート!W143)</f>
        <v/>
      </c>
      <c r="M112" s="418" t="str">
        <f>IF(基本情報入力シート!X143="","",基本情報入力シート!X143)</f>
        <v/>
      </c>
      <c r="N112" s="427" t="str">
        <f>IF(基本情報入力シート!Y143="","",基本情報入力シート!Y143)</f>
        <v/>
      </c>
      <c r="O112" s="442"/>
      <c r="P112" s="446"/>
      <c r="Q112" s="38" t="str">
        <f>IFERROR(ROUNDDOWN(P112*VLOOKUP(N112,【参考】数式用!$V$2:$AA$58,MATCH(O112,【参考】数式用!$X$4:$AA$4)+2,FALSE)*0.5, 0), "")</f>
        <v/>
      </c>
      <c r="R112" s="447"/>
      <c r="S112" s="899"/>
      <c r="T112" s="899"/>
      <c r="U112" s="445"/>
      <c r="V112" s="454"/>
      <c r="W112" s="455"/>
      <c r="X112" s="421" t="str">
        <f>IFERROR(IF(V112="ー", "", ROUNDDOWN(W112*VLOOKUP(N112,【参考】数式用!$V$2:$AG$51,MATCH(V112,【参考】数式用!$AB$4:$AG$4)+6,FALSE)*0.5, 0)), "")</f>
        <v/>
      </c>
      <c r="Y112" s="456"/>
      <c r="Z112" s="455"/>
      <c r="AA112" s="445"/>
      <c r="AB112" s="486" t="e">
        <f>VLOOKUP(N112,【参考】数式用!$A$3:$N$58,14,FALSE)</f>
        <v>#N/A</v>
      </c>
      <c r="AC112" s="486" t="str">
        <f>IFERROR(VLOOKUP(N112,【参考】数式用!$A$3:$N$58,14,FALSE),"")&amp;"_4_5"</f>
        <v>_4_5</v>
      </c>
      <c r="AD112" s="486" t="str">
        <f>IFERROR(VLOOKUP(N112,【参考】数式用!$A$3:$N$58,14,FALSE),"")&amp;"_6"</f>
        <v>_6</v>
      </c>
      <c r="AE112" s="487" t="str">
        <f>IFERROR(VLOOKUP(N112,【参考】数式用!$AI$5:$AJ$51, 2, FALSE), "")</f>
        <v/>
      </c>
      <c r="AF112" s="488" t="str">
        <f t="shared" si="2"/>
        <v/>
      </c>
      <c r="AG112" s="489" t="str">
        <f t="shared" si="3"/>
        <v/>
      </c>
      <c r="AH112" s="490" t="str">
        <f>IFERROR(VLOOKUP(N112,【参考】数式用!$AM$3:$AN$56, 2, FALSE), "")</f>
        <v/>
      </c>
      <c r="AI112" s="415"/>
      <c r="AJ112" s="388"/>
      <c r="AK112" s="388"/>
      <c r="AL112" s="388"/>
      <c r="AM112" s="388"/>
      <c r="AN112" s="388"/>
      <c r="AO112" s="388"/>
      <c r="AP112" s="388"/>
      <c r="AQ112" s="388"/>
    </row>
    <row r="113" spans="1:43" customFormat="1" ht="40.200000000000003" customHeight="1" thickBot="1">
      <c r="A113" s="428">
        <v>100</v>
      </c>
      <c r="B113" s="910" t="str">
        <f>IF(基本情報入力シート!C144="","",基本情報入力シート!C144)</f>
        <v/>
      </c>
      <c r="C113" s="911"/>
      <c r="D113" s="911"/>
      <c r="E113" s="911"/>
      <c r="F113" s="911"/>
      <c r="G113" s="911"/>
      <c r="H113" s="911"/>
      <c r="I113" s="912"/>
      <c r="J113" s="429" t="str">
        <f>IF(基本情報入力シート!M144="","",基本情報入力シート!M144)</f>
        <v/>
      </c>
      <c r="K113" s="429" t="str">
        <f>IF(基本情報入力シート!R144="","",基本情報入力シート!R144)</f>
        <v/>
      </c>
      <c r="L113" s="429" t="str">
        <f>IF(基本情報入力シート!W144="","",基本情報入力シート!W144)</f>
        <v/>
      </c>
      <c r="M113" s="429" t="str">
        <f>IF(基本情報入力シート!X144="","",基本情報入力シート!X144)</f>
        <v/>
      </c>
      <c r="N113" s="430" t="str">
        <f>IF(基本情報入力シート!Y144="","",基本情報入力シート!Y144)</f>
        <v/>
      </c>
      <c r="O113" s="442"/>
      <c r="P113" s="449"/>
      <c r="Q113" s="38" t="str">
        <f>IFERROR(ROUNDDOWN(P113*VLOOKUP(N113,【参考】数式用!$V$2:$AA$58,MATCH(O113,【参考】数式用!$X$4:$AA$4)+2,FALSE)*0.5, 0), "")</f>
        <v/>
      </c>
      <c r="R113" s="447"/>
      <c r="S113" s="899"/>
      <c r="T113" s="899"/>
      <c r="U113" s="445"/>
      <c r="V113" s="454"/>
      <c r="W113" s="455"/>
      <c r="X113" s="431" t="str">
        <f>IFERROR(IF(V113="ー", "", ROUNDDOWN(W113*VLOOKUP(N113,【参考】数式用!$V$2:$AG$51,MATCH(V113,【参考】数式用!$AB$4:$AG$4)+6,FALSE)*0.5, 0)), "")</f>
        <v/>
      </c>
      <c r="Y113" s="456"/>
      <c r="Z113" s="458"/>
      <c r="AA113" s="445"/>
      <c r="AB113" s="486" t="e">
        <f>VLOOKUP(N113,【参考】数式用!$A$3:$N$58,14,FALSE)</f>
        <v>#N/A</v>
      </c>
      <c r="AC113" s="486" t="str">
        <f>IFERROR(VLOOKUP(N113,【参考】数式用!$A$3:$N$58,14,FALSE),"")&amp;"_4_5"</f>
        <v>_4_5</v>
      </c>
      <c r="AD113" s="486" t="str">
        <f>IFERROR(VLOOKUP(N113,【参考】数式用!$A$3:$N$58,14,FALSE),"")&amp;"_6"</f>
        <v>_6</v>
      </c>
      <c r="AE113" s="487" t="str">
        <f>IFERROR(VLOOKUP(N113,【参考】数式用!$AI$5:$AJ$51, 2, FALSE), "")</f>
        <v/>
      </c>
      <c r="AF113" s="488" t="str">
        <f t="shared" si="2"/>
        <v/>
      </c>
      <c r="AG113" s="489" t="str">
        <f t="shared" si="3"/>
        <v/>
      </c>
      <c r="AH113" s="490" t="str">
        <f>IFERROR(VLOOKUP(N113,【参考】数式用!$AM$3:$AN$56, 2, FALSE), "")</f>
        <v/>
      </c>
      <c r="AI113" s="415"/>
      <c r="AJ113" s="388"/>
      <c r="AK113" s="388"/>
      <c r="AL113" s="388"/>
      <c r="AM113" s="388"/>
      <c r="AN113" s="388"/>
      <c r="AO113" s="388"/>
      <c r="AP113" s="388"/>
      <c r="AQ113" s="388"/>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7"/>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256</v>
      </c>
      <c r="B1" s="1"/>
      <c r="C1" s="1"/>
      <c r="D1" s="1"/>
      <c r="E1" s="1"/>
      <c r="F1" s="1"/>
      <c r="G1" s="1"/>
      <c r="H1" s="1"/>
      <c r="I1" s="1"/>
      <c r="J1" s="1"/>
      <c r="K1" s="1"/>
      <c r="L1" s="1"/>
      <c r="M1" s="1"/>
      <c r="N1" s="1"/>
      <c r="O1" s="1"/>
      <c r="P1" s="1"/>
      <c r="Q1" s="21" t="s">
        <v>257</v>
      </c>
      <c r="S1" s="1" t="s">
        <v>258</v>
      </c>
      <c r="T1" s="1"/>
      <c r="V1" s="24" t="s">
        <v>259</v>
      </c>
      <c r="W1" s="35"/>
      <c r="X1"/>
      <c r="Y1"/>
      <c r="Z1"/>
      <c r="AA1"/>
      <c r="AB1"/>
      <c r="AC1"/>
      <c r="AD1"/>
      <c r="AE1"/>
      <c r="AF1"/>
      <c r="AG1"/>
      <c r="AI1" s="1" t="s">
        <v>260</v>
      </c>
      <c r="AJ1" s="1"/>
      <c r="AM1" s="1" t="s">
        <v>261</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262</v>
      </c>
      <c r="R2" s="3"/>
      <c r="S2" s="944" t="s">
        <v>263</v>
      </c>
      <c r="T2" s="945"/>
      <c r="V2" s="960" t="s">
        <v>264</v>
      </c>
      <c r="W2" s="954" t="s">
        <v>265</v>
      </c>
      <c r="X2" s="964" t="s">
        <v>266</v>
      </c>
      <c r="Y2" s="965"/>
      <c r="Z2" s="965"/>
      <c r="AA2" s="965"/>
      <c r="AB2" s="965"/>
      <c r="AC2" s="965"/>
      <c r="AD2" s="965"/>
      <c r="AE2" s="965"/>
      <c r="AF2" s="965"/>
      <c r="AG2" s="966"/>
      <c r="AI2" s="952" t="s">
        <v>264</v>
      </c>
      <c r="AJ2" s="957" t="s">
        <v>267</v>
      </c>
      <c r="AM2" s="467" t="s">
        <v>264</v>
      </c>
      <c r="AN2" s="99" t="s">
        <v>268</v>
      </c>
      <c r="AO2" s="99"/>
      <c r="AP2" s="99"/>
      <c r="AQ2" s="99"/>
      <c r="AR2" s="99"/>
      <c r="AS2" s="100"/>
      <c r="AT2" s="100"/>
      <c r="BE2" s="2"/>
    </row>
    <row r="3" spans="1:57" ht="28.5" customHeight="1" thickBot="1">
      <c r="A3" s="952" t="s">
        <v>264</v>
      </c>
      <c r="B3" s="954" t="s">
        <v>265</v>
      </c>
      <c r="C3" s="947" t="s">
        <v>269</v>
      </c>
      <c r="D3" s="947"/>
      <c r="E3" s="947"/>
      <c r="F3" s="948"/>
      <c r="G3" s="946" t="s">
        <v>270</v>
      </c>
      <c r="H3" s="947"/>
      <c r="I3" s="947"/>
      <c r="J3" s="947"/>
      <c r="K3" s="947"/>
      <c r="L3" s="947"/>
      <c r="M3" s="948"/>
      <c r="N3" s="946" t="s">
        <v>254</v>
      </c>
      <c r="O3" s="950" t="s">
        <v>271</v>
      </c>
      <c r="P3" s="40"/>
      <c r="Q3" s="23"/>
      <c r="R3" s="3"/>
      <c r="S3" s="90" t="s">
        <v>272</v>
      </c>
      <c r="T3" s="91" t="s">
        <v>273</v>
      </c>
      <c r="V3" s="961"/>
      <c r="W3" s="963"/>
      <c r="X3" s="946" t="s">
        <v>269</v>
      </c>
      <c r="Y3" s="947"/>
      <c r="Z3" s="947"/>
      <c r="AA3" s="948"/>
      <c r="AB3" s="946" t="s">
        <v>270</v>
      </c>
      <c r="AC3" s="947"/>
      <c r="AD3" s="947"/>
      <c r="AE3" s="947"/>
      <c r="AF3" s="947"/>
      <c r="AG3" s="948"/>
      <c r="AI3" s="956"/>
      <c r="AJ3" s="958"/>
      <c r="AM3" s="468" t="s">
        <v>274</v>
      </c>
      <c r="AN3" s="102" t="s">
        <v>2183</v>
      </c>
      <c r="AO3" s="47" t="s">
        <v>373</v>
      </c>
      <c r="AP3" s="47" t="s">
        <v>275</v>
      </c>
      <c r="AQ3" s="462" t="s">
        <v>276</v>
      </c>
      <c r="AR3" s="47" t="s">
        <v>253</v>
      </c>
      <c r="AS3" s="119"/>
      <c r="AT3" s="103"/>
      <c r="BE3" s="2"/>
    </row>
    <row r="4" spans="1:57" ht="28.5" customHeight="1" thickBot="1">
      <c r="A4" s="953"/>
      <c r="B4" s="955"/>
      <c r="C4" s="30" t="s">
        <v>252</v>
      </c>
      <c r="D4" s="31" t="s">
        <v>277</v>
      </c>
      <c r="E4" s="31" t="s">
        <v>278</v>
      </c>
      <c r="F4" s="31" t="s">
        <v>279</v>
      </c>
      <c r="G4" s="89" t="s">
        <v>280</v>
      </c>
      <c r="H4" s="31" t="s">
        <v>281</v>
      </c>
      <c r="I4" s="31" t="s">
        <v>282</v>
      </c>
      <c r="J4" s="31" t="s">
        <v>283</v>
      </c>
      <c r="K4" s="31" t="s">
        <v>284</v>
      </c>
      <c r="L4" s="31" t="s">
        <v>285</v>
      </c>
      <c r="M4" s="32" t="s">
        <v>286</v>
      </c>
      <c r="N4" s="949"/>
      <c r="O4" s="951"/>
      <c r="P4" s="40"/>
      <c r="Q4" s="36"/>
      <c r="R4" s="3"/>
      <c r="S4" s="20" t="s">
        <v>94</v>
      </c>
      <c r="T4" s="92" t="s">
        <v>287</v>
      </c>
      <c r="V4" s="962"/>
      <c r="W4" s="955"/>
      <c r="X4" s="30" t="s">
        <v>252</v>
      </c>
      <c r="Y4" s="31" t="s">
        <v>277</v>
      </c>
      <c r="Z4" s="31" t="s">
        <v>278</v>
      </c>
      <c r="AA4" s="31" t="s">
        <v>279</v>
      </c>
      <c r="AB4" s="89" t="s">
        <v>280</v>
      </c>
      <c r="AC4" s="31" t="s">
        <v>281</v>
      </c>
      <c r="AD4" s="31" t="s">
        <v>282</v>
      </c>
      <c r="AE4" s="31" t="s">
        <v>283</v>
      </c>
      <c r="AF4" s="31" t="s">
        <v>284</v>
      </c>
      <c r="AG4" s="32" t="s">
        <v>285</v>
      </c>
      <c r="AI4" s="953"/>
      <c r="AJ4" s="959"/>
      <c r="AM4" s="76" t="s">
        <v>288</v>
      </c>
      <c r="AN4" s="102" t="s">
        <v>2184</v>
      </c>
      <c r="AO4" s="51" t="s">
        <v>255</v>
      </c>
      <c r="AP4" s="51" t="s">
        <v>289</v>
      </c>
      <c r="AQ4" s="463" t="s">
        <v>276</v>
      </c>
      <c r="AR4" s="460" t="s">
        <v>253</v>
      </c>
      <c r="AS4" s="122"/>
      <c r="AT4" s="104"/>
      <c r="BE4" s="2"/>
    </row>
    <row r="5" spans="1:57" ht="27" customHeight="1" thickBot="1">
      <c r="A5" s="73" t="s">
        <v>274</v>
      </c>
      <c r="B5" s="74" t="s">
        <v>290</v>
      </c>
      <c r="C5" s="42">
        <v>0.245</v>
      </c>
      <c r="D5" s="43">
        <v>0.224</v>
      </c>
      <c r="E5" s="43">
        <v>0.182</v>
      </c>
      <c r="F5" s="43">
        <v>0.14499999999999999</v>
      </c>
      <c r="G5" s="44">
        <v>0.27</v>
      </c>
      <c r="H5" s="44">
        <v>0.28699999999999998</v>
      </c>
      <c r="I5" s="44">
        <v>0.249</v>
      </c>
      <c r="J5" s="44">
        <v>0.26600000000000001</v>
      </c>
      <c r="K5" s="44">
        <v>0.20699999999999999</v>
      </c>
      <c r="L5" s="44">
        <v>0.17</v>
      </c>
      <c r="M5" s="45"/>
      <c r="N5" s="46" t="s">
        <v>272</v>
      </c>
      <c r="O5" s="47" t="s">
        <v>291</v>
      </c>
      <c r="P5" s="41"/>
      <c r="Q5" s="39" t="s">
        <v>292</v>
      </c>
      <c r="R5" s="3"/>
      <c r="S5" s="93" t="s">
        <v>293</v>
      </c>
      <c r="T5" s="94"/>
      <c r="V5" s="77" t="s">
        <v>274</v>
      </c>
      <c r="W5" s="74" t="s">
        <v>290</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274</v>
      </c>
      <c r="AJ5" s="95" t="s">
        <v>267</v>
      </c>
      <c r="AM5" s="76" t="s">
        <v>294</v>
      </c>
      <c r="AN5" s="102" t="s">
        <v>2185</v>
      </c>
      <c r="AO5" s="51" t="s">
        <v>255</v>
      </c>
      <c r="AP5" s="51" t="s">
        <v>289</v>
      </c>
      <c r="AQ5" s="463" t="s">
        <v>276</v>
      </c>
      <c r="AR5" s="460" t="s">
        <v>253</v>
      </c>
      <c r="AS5" s="122"/>
      <c r="AT5" s="104"/>
      <c r="BE5" s="2"/>
    </row>
    <row r="6" spans="1:57" ht="27" customHeight="1">
      <c r="A6" s="5" t="s">
        <v>288</v>
      </c>
      <c r="B6" s="75" t="s">
        <v>295</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272</v>
      </c>
      <c r="O6" s="51" t="s">
        <v>291</v>
      </c>
      <c r="P6" s="41"/>
      <c r="Q6" s="22" t="s">
        <v>296</v>
      </c>
      <c r="R6" s="3"/>
      <c r="S6" s="16" t="s">
        <v>284</v>
      </c>
      <c r="T6" s="17"/>
      <c r="V6" s="5" t="s">
        <v>288</v>
      </c>
      <c r="W6" s="75" t="s">
        <v>295</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288</v>
      </c>
      <c r="AJ6" s="96" t="s">
        <v>267</v>
      </c>
      <c r="AM6" s="76" t="s">
        <v>297</v>
      </c>
      <c r="AN6" s="102" t="s">
        <v>2186</v>
      </c>
      <c r="AO6" s="51" t="s">
        <v>255</v>
      </c>
      <c r="AP6" s="51" t="s">
        <v>289</v>
      </c>
      <c r="AQ6" s="463" t="s">
        <v>276</v>
      </c>
      <c r="AR6" s="460" t="s">
        <v>253</v>
      </c>
      <c r="AS6" s="122"/>
      <c r="AT6" s="104"/>
      <c r="BE6" s="2"/>
    </row>
    <row r="7" spans="1:57" ht="27" customHeight="1" thickBot="1">
      <c r="A7" s="5" t="s">
        <v>294</v>
      </c>
      <c r="B7" s="75" t="s">
        <v>298</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272</v>
      </c>
      <c r="O7" s="51" t="s">
        <v>291</v>
      </c>
      <c r="P7" s="41"/>
      <c r="Q7" s="23"/>
      <c r="R7" s="3"/>
      <c r="S7" s="18" t="s">
        <v>285</v>
      </c>
      <c r="T7" s="19"/>
      <c r="V7" s="5" t="s">
        <v>294</v>
      </c>
      <c r="W7" s="75" t="s">
        <v>298</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294</v>
      </c>
      <c r="AJ7" s="96" t="s">
        <v>267</v>
      </c>
      <c r="AM7" s="76" t="s">
        <v>299</v>
      </c>
      <c r="AN7" s="102" t="s">
        <v>2187</v>
      </c>
      <c r="AO7" s="51" t="s">
        <v>255</v>
      </c>
      <c r="AP7" s="51" t="s">
        <v>289</v>
      </c>
      <c r="AQ7" s="463" t="s">
        <v>276</v>
      </c>
      <c r="AR7" s="460" t="s">
        <v>253</v>
      </c>
      <c r="AS7" s="122"/>
      <c r="AT7" s="104"/>
      <c r="BE7" s="2"/>
    </row>
    <row r="8" spans="1:57" ht="27" customHeight="1" thickBot="1">
      <c r="A8" s="5" t="s">
        <v>297</v>
      </c>
      <c r="B8" s="75" t="s">
        <v>300</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272</v>
      </c>
      <c r="O8" s="51" t="s">
        <v>291</v>
      </c>
      <c r="P8" s="41"/>
      <c r="Q8" s="3"/>
      <c r="R8" s="3"/>
      <c r="V8" s="5" t="s">
        <v>297</v>
      </c>
      <c r="W8" s="75" t="s">
        <v>300</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297</v>
      </c>
      <c r="AJ8" s="96" t="s">
        <v>267</v>
      </c>
      <c r="AM8" s="76" t="s">
        <v>301</v>
      </c>
      <c r="AN8" s="102" t="s">
        <v>2188</v>
      </c>
      <c r="AO8" s="51" t="s">
        <v>255</v>
      </c>
      <c r="AP8" s="51" t="s">
        <v>289</v>
      </c>
      <c r="AQ8" s="463" t="s">
        <v>276</v>
      </c>
      <c r="AR8" s="460" t="s">
        <v>253</v>
      </c>
      <c r="AS8" s="122"/>
      <c r="AT8" s="104"/>
      <c r="BE8" s="2"/>
    </row>
    <row r="9" spans="1:57" ht="27" customHeight="1" thickBot="1">
      <c r="A9" s="5" t="s">
        <v>299</v>
      </c>
      <c r="B9" s="75" t="s">
        <v>302</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272</v>
      </c>
      <c r="O9" s="51" t="s">
        <v>303</v>
      </c>
      <c r="P9" s="41"/>
      <c r="Q9" s="3"/>
      <c r="R9" s="3"/>
      <c r="S9" s="944" t="s">
        <v>304</v>
      </c>
      <c r="T9" s="945"/>
      <c r="V9" s="5" t="s">
        <v>299</v>
      </c>
      <c r="W9" s="75" t="s">
        <v>302</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299</v>
      </c>
      <c r="AJ9" s="96" t="s">
        <v>287</v>
      </c>
      <c r="AM9" s="76" t="s">
        <v>305</v>
      </c>
      <c r="AN9" s="102" t="s">
        <v>2189</v>
      </c>
      <c r="AO9" s="51" t="s">
        <v>255</v>
      </c>
      <c r="AP9" s="51" t="s">
        <v>289</v>
      </c>
      <c r="AQ9" s="463" t="s">
        <v>276</v>
      </c>
      <c r="AR9" s="460" t="s">
        <v>253</v>
      </c>
      <c r="AS9" s="122"/>
      <c r="AT9" s="104"/>
      <c r="BE9" s="2"/>
    </row>
    <row r="10" spans="1:57" ht="27" customHeight="1" thickBot="1">
      <c r="A10" s="5" t="s">
        <v>301</v>
      </c>
      <c r="B10" s="75" t="s">
        <v>306</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272</v>
      </c>
      <c r="O10" s="51" t="s">
        <v>291</v>
      </c>
      <c r="P10" s="41"/>
      <c r="Q10" s="3"/>
      <c r="R10" s="3"/>
      <c r="S10" s="90" t="s">
        <v>272</v>
      </c>
      <c r="T10" s="91" t="s">
        <v>273</v>
      </c>
      <c r="V10" s="5" t="s">
        <v>301</v>
      </c>
      <c r="W10" s="75" t="s">
        <v>306</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301</v>
      </c>
      <c r="AJ10" s="96" t="s">
        <v>267</v>
      </c>
      <c r="AM10" s="76" t="s">
        <v>307</v>
      </c>
      <c r="AN10" s="102" t="s">
        <v>2190</v>
      </c>
      <c r="AO10" s="51" t="s">
        <v>255</v>
      </c>
      <c r="AP10" s="51" t="s">
        <v>289</v>
      </c>
      <c r="AQ10" s="463" t="s">
        <v>276</v>
      </c>
      <c r="AR10" s="460" t="s">
        <v>253</v>
      </c>
      <c r="AS10" s="122"/>
      <c r="AT10" s="104"/>
      <c r="BE10" s="2"/>
    </row>
    <row r="11" spans="1:57" ht="27" customHeight="1">
      <c r="A11" s="5" t="s">
        <v>305</v>
      </c>
      <c r="B11" s="75" t="s">
        <v>308</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272</v>
      </c>
      <c r="O11" s="51" t="s">
        <v>291</v>
      </c>
      <c r="P11" s="41"/>
      <c r="Q11" s="3"/>
      <c r="R11" s="3"/>
      <c r="S11" s="20" t="s">
        <v>280</v>
      </c>
      <c r="T11" s="92" t="s">
        <v>254</v>
      </c>
      <c r="V11" s="5" t="s">
        <v>305</v>
      </c>
      <c r="W11" s="75" t="s">
        <v>308</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305</v>
      </c>
      <c r="AJ11" s="96" t="s">
        <v>267</v>
      </c>
      <c r="AM11" s="76" t="s">
        <v>309</v>
      </c>
      <c r="AN11" s="102" t="s">
        <v>2191</v>
      </c>
      <c r="AO11" s="51" t="s">
        <v>255</v>
      </c>
      <c r="AP11" s="51" t="s">
        <v>289</v>
      </c>
      <c r="AQ11" s="463" t="s">
        <v>276</v>
      </c>
      <c r="AR11" s="460" t="s">
        <v>253</v>
      </c>
      <c r="AS11" s="122"/>
      <c r="AT11" s="104"/>
      <c r="BE11" s="2"/>
    </row>
    <row r="12" spans="1:57" ht="27" customHeight="1">
      <c r="A12" s="5" t="s">
        <v>307</v>
      </c>
      <c r="B12" s="75" t="s">
        <v>310</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272</v>
      </c>
      <c r="O12" s="51" t="s">
        <v>291</v>
      </c>
      <c r="P12" s="41"/>
      <c r="Q12" s="3"/>
      <c r="R12" s="3"/>
      <c r="S12" s="16" t="s">
        <v>281</v>
      </c>
      <c r="T12" s="17"/>
      <c r="V12" s="5" t="s">
        <v>307</v>
      </c>
      <c r="W12" s="75" t="s">
        <v>310</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307</v>
      </c>
      <c r="AJ12" s="96" t="s">
        <v>267</v>
      </c>
      <c r="AM12" s="76" t="s">
        <v>311</v>
      </c>
      <c r="AN12" s="102" t="s">
        <v>2192</v>
      </c>
      <c r="AO12" s="51" t="s">
        <v>312</v>
      </c>
      <c r="AP12" s="51" t="s">
        <v>313</v>
      </c>
      <c r="AQ12" s="463" t="s">
        <v>276</v>
      </c>
      <c r="AR12" s="460" t="s">
        <v>253</v>
      </c>
      <c r="AS12" s="122"/>
      <c r="AT12" s="104"/>
      <c r="BE12" s="2"/>
    </row>
    <row r="13" spans="1:57" ht="27" customHeight="1">
      <c r="A13" s="5" t="s">
        <v>309</v>
      </c>
      <c r="B13" s="75" t="s">
        <v>314</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272</v>
      </c>
      <c r="O13" s="51" t="s">
        <v>303</v>
      </c>
      <c r="P13" s="41"/>
      <c r="Q13" s="3"/>
      <c r="R13" s="3"/>
      <c r="S13" s="93" t="s">
        <v>282</v>
      </c>
      <c r="T13" s="94"/>
      <c r="V13" s="5" t="s">
        <v>309</v>
      </c>
      <c r="W13" s="75" t="s">
        <v>314</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309</v>
      </c>
      <c r="AJ13" s="96" t="s">
        <v>287</v>
      </c>
      <c r="AM13" s="76" t="s">
        <v>315</v>
      </c>
      <c r="AN13" s="102" t="s">
        <v>2208</v>
      </c>
      <c r="AO13" s="51" t="s">
        <v>312</v>
      </c>
      <c r="AP13" s="51" t="s">
        <v>313</v>
      </c>
      <c r="AQ13" s="463" t="s">
        <v>276</v>
      </c>
      <c r="AR13" s="460" t="s">
        <v>253</v>
      </c>
      <c r="AS13" s="122"/>
      <c r="AT13" s="104"/>
      <c r="BE13" s="2"/>
    </row>
    <row r="14" spans="1:57" ht="27" customHeight="1">
      <c r="A14" s="5" t="s">
        <v>311</v>
      </c>
      <c r="B14" s="75" t="s">
        <v>316</v>
      </c>
      <c r="C14" s="33">
        <v>0.128</v>
      </c>
      <c r="D14" s="25">
        <v>0.122</v>
      </c>
      <c r="E14" s="25">
        <v>0.11</v>
      </c>
      <c r="F14" s="25">
        <v>8.7999999999999995E-2</v>
      </c>
      <c r="G14" s="52">
        <v>0.14799999999999999</v>
      </c>
      <c r="H14" s="52">
        <v>0.159</v>
      </c>
      <c r="I14" s="52">
        <v>0.14199999999999999</v>
      </c>
      <c r="J14" s="52">
        <v>0.153</v>
      </c>
      <c r="K14" s="52">
        <v>0.13</v>
      </c>
      <c r="L14" s="52">
        <v>0.108</v>
      </c>
      <c r="M14" s="53"/>
      <c r="N14" s="50" t="s">
        <v>272</v>
      </c>
      <c r="O14" s="51" t="s">
        <v>291</v>
      </c>
      <c r="P14" s="41"/>
      <c r="Q14" s="3"/>
      <c r="R14" s="3"/>
      <c r="S14" s="16" t="s">
        <v>283</v>
      </c>
      <c r="T14" s="17"/>
      <c r="V14" s="5" t="s">
        <v>311</v>
      </c>
      <c r="W14" s="75" t="s">
        <v>316</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311</v>
      </c>
      <c r="AJ14" s="96" t="s">
        <v>267</v>
      </c>
      <c r="AM14" s="76" t="s">
        <v>317</v>
      </c>
      <c r="AN14" s="102" t="s">
        <v>2193</v>
      </c>
      <c r="AO14" s="51" t="s">
        <v>312</v>
      </c>
      <c r="AP14" s="51" t="s">
        <v>313</v>
      </c>
      <c r="AQ14" s="463" t="s">
        <v>276</v>
      </c>
      <c r="AR14" s="460" t="s">
        <v>253</v>
      </c>
      <c r="AS14" s="122"/>
      <c r="AT14" s="104"/>
      <c r="BE14" s="2"/>
    </row>
    <row r="15" spans="1:57" ht="27" customHeight="1">
      <c r="A15" s="5" t="s">
        <v>315</v>
      </c>
      <c r="B15" s="75" t="s">
        <v>318</v>
      </c>
      <c r="C15" s="33">
        <v>0.128</v>
      </c>
      <c r="D15" s="25">
        <v>0.122</v>
      </c>
      <c r="E15" s="25">
        <v>0.11</v>
      </c>
      <c r="F15" s="25">
        <v>8.7999999999999995E-2</v>
      </c>
      <c r="G15" s="52">
        <v>0.14799999999999999</v>
      </c>
      <c r="H15" s="52">
        <v>0.159</v>
      </c>
      <c r="I15" s="52">
        <v>0.14199999999999999</v>
      </c>
      <c r="J15" s="52">
        <v>0.153</v>
      </c>
      <c r="K15" s="52">
        <v>0.13</v>
      </c>
      <c r="L15" s="52">
        <v>0.108</v>
      </c>
      <c r="M15" s="53"/>
      <c r="N15" s="50" t="s">
        <v>272</v>
      </c>
      <c r="O15" s="51" t="s">
        <v>319</v>
      </c>
      <c r="P15" s="41"/>
      <c r="Q15" s="3"/>
      <c r="R15" s="3"/>
      <c r="S15" s="16" t="s">
        <v>284</v>
      </c>
      <c r="T15" s="17"/>
      <c r="V15" s="5" t="s">
        <v>315</v>
      </c>
      <c r="W15" s="75" t="s">
        <v>318</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315</v>
      </c>
      <c r="AJ15" s="96" t="s">
        <v>287</v>
      </c>
      <c r="AM15" s="76" t="s">
        <v>320</v>
      </c>
      <c r="AN15" s="102" t="s">
        <v>2194</v>
      </c>
      <c r="AO15" s="51" t="s">
        <v>312</v>
      </c>
      <c r="AP15" s="51" t="s">
        <v>321</v>
      </c>
      <c r="AQ15" s="463" t="s">
        <v>276</v>
      </c>
      <c r="AR15" s="460" t="s">
        <v>253</v>
      </c>
      <c r="AS15" s="122"/>
      <c r="AT15" s="104"/>
      <c r="BE15" s="2"/>
    </row>
    <row r="16" spans="1:57" ht="27" customHeight="1" thickBot="1">
      <c r="A16" s="5" t="s">
        <v>317</v>
      </c>
      <c r="B16" s="75" t="s">
        <v>322</v>
      </c>
      <c r="C16" s="33">
        <v>0.128</v>
      </c>
      <c r="D16" s="25">
        <v>0.122</v>
      </c>
      <c r="E16" s="25">
        <v>0.11</v>
      </c>
      <c r="F16" s="25">
        <v>8.7999999999999995E-2</v>
      </c>
      <c r="G16" s="52">
        <v>0.14799999999999999</v>
      </c>
      <c r="H16" s="52">
        <v>0.159</v>
      </c>
      <c r="I16" s="52">
        <v>0.14199999999999999</v>
      </c>
      <c r="J16" s="52">
        <v>0.153</v>
      </c>
      <c r="K16" s="52">
        <v>0.13</v>
      </c>
      <c r="L16" s="52">
        <v>0.108</v>
      </c>
      <c r="M16" s="53"/>
      <c r="N16" s="50" t="s">
        <v>272</v>
      </c>
      <c r="O16" s="51" t="s">
        <v>303</v>
      </c>
      <c r="P16" s="41"/>
      <c r="Q16" s="3"/>
      <c r="R16" s="3"/>
      <c r="S16" s="18" t="s">
        <v>2165</v>
      </c>
      <c r="T16" s="19"/>
      <c r="V16" s="5" t="s">
        <v>317</v>
      </c>
      <c r="W16" s="75" t="s">
        <v>322</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317</v>
      </c>
      <c r="AJ16" s="96" t="s">
        <v>287</v>
      </c>
      <c r="AM16" s="76" t="s">
        <v>323</v>
      </c>
      <c r="AN16" s="102" t="s">
        <v>2209</v>
      </c>
      <c r="AO16" s="51" t="s">
        <v>312</v>
      </c>
      <c r="AP16" s="51" t="s">
        <v>321</v>
      </c>
      <c r="AQ16" s="463" t="s">
        <v>276</v>
      </c>
      <c r="AR16" s="460" t="s">
        <v>253</v>
      </c>
      <c r="AS16" s="122"/>
      <c r="AT16" s="104"/>
      <c r="BE16" s="2"/>
    </row>
    <row r="17" spans="1:57" ht="27" customHeight="1">
      <c r="A17" s="5" t="s">
        <v>320</v>
      </c>
      <c r="B17" s="75" t="s">
        <v>2180</v>
      </c>
      <c r="C17" s="469">
        <v>0.128</v>
      </c>
      <c r="D17" s="470">
        <v>0.122</v>
      </c>
      <c r="E17" s="470">
        <v>0.11</v>
      </c>
      <c r="F17" s="470">
        <v>8.7999999999999995E-2</v>
      </c>
      <c r="G17" s="471">
        <v>0.14799999999999999</v>
      </c>
      <c r="H17" s="471">
        <v>0.159</v>
      </c>
      <c r="I17" s="471">
        <v>0.14199999999999999</v>
      </c>
      <c r="J17" s="471">
        <v>0.153</v>
      </c>
      <c r="K17" s="471">
        <v>0.13</v>
      </c>
      <c r="L17" s="471">
        <v>0.108</v>
      </c>
      <c r="M17" s="472"/>
      <c r="N17" s="473" t="s">
        <v>272</v>
      </c>
      <c r="O17" s="474" t="s">
        <v>291</v>
      </c>
      <c r="P17" s="475"/>
      <c r="Q17" s="3"/>
      <c r="R17" s="3"/>
      <c r="V17" s="5" t="s">
        <v>320</v>
      </c>
      <c r="W17" s="75" t="s">
        <v>2181</v>
      </c>
      <c r="X17" s="469">
        <f t="shared" ref="X17:AA18" si="24">$F$18/C17</f>
        <v>0.6875</v>
      </c>
      <c r="Y17" s="469">
        <f t="shared" si="24"/>
        <v>0.72131147540983609</v>
      </c>
      <c r="Z17" s="469">
        <f t="shared" si="24"/>
        <v>0.79999999999999993</v>
      </c>
      <c r="AA17" s="469">
        <f t="shared" si="24"/>
        <v>1</v>
      </c>
      <c r="AB17" s="469">
        <f t="shared" ref="AB17:AG18" si="25">$L$18/G17</f>
        <v>0.72972972972972971</v>
      </c>
      <c r="AC17" s="469">
        <f t="shared" si="25"/>
        <v>0.67924528301886788</v>
      </c>
      <c r="AD17" s="469">
        <f t="shared" si="25"/>
        <v>0.76056338028169024</v>
      </c>
      <c r="AE17" s="469">
        <f t="shared" si="25"/>
        <v>0.70588235294117652</v>
      </c>
      <c r="AF17" s="469">
        <f t="shared" si="25"/>
        <v>0.8307692307692307</v>
      </c>
      <c r="AG17" s="469">
        <f t="shared" si="25"/>
        <v>1</v>
      </c>
      <c r="AI17" s="5" t="s">
        <v>320</v>
      </c>
      <c r="AJ17" s="96" t="s">
        <v>267</v>
      </c>
      <c r="AM17" s="76" t="s">
        <v>324</v>
      </c>
      <c r="AN17" s="102" t="s">
        <v>2182</v>
      </c>
      <c r="AO17" s="474" t="s">
        <v>255</v>
      </c>
      <c r="AP17" s="474" t="s">
        <v>289</v>
      </c>
      <c r="AQ17" s="463" t="s">
        <v>276</v>
      </c>
      <c r="AR17" s="476" t="s">
        <v>253</v>
      </c>
      <c r="AS17" s="122"/>
      <c r="AT17" s="104"/>
      <c r="BE17" s="2"/>
    </row>
    <row r="18" spans="1:57" ht="27" customHeight="1">
      <c r="A18" s="5" t="s">
        <v>323</v>
      </c>
      <c r="B18" s="75" t="s">
        <v>325</v>
      </c>
      <c r="C18" s="469">
        <v>0.128</v>
      </c>
      <c r="D18" s="470">
        <v>0.122</v>
      </c>
      <c r="E18" s="470">
        <v>0.11</v>
      </c>
      <c r="F18" s="470">
        <v>8.7999999999999995E-2</v>
      </c>
      <c r="G18" s="471">
        <v>0.14799999999999999</v>
      </c>
      <c r="H18" s="471">
        <v>0.159</v>
      </c>
      <c r="I18" s="471">
        <v>0.14199999999999999</v>
      </c>
      <c r="J18" s="471">
        <v>0.153</v>
      </c>
      <c r="K18" s="471">
        <v>0.13</v>
      </c>
      <c r="L18" s="471">
        <v>0.108</v>
      </c>
      <c r="M18" s="472"/>
      <c r="N18" s="473" t="s">
        <v>272</v>
      </c>
      <c r="O18" s="474" t="s">
        <v>319</v>
      </c>
      <c r="P18" s="475"/>
      <c r="Q18" s="3"/>
      <c r="R18" s="3"/>
      <c r="V18" s="5" t="s">
        <v>323</v>
      </c>
      <c r="W18" s="75" t="s">
        <v>325</v>
      </c>
      <c r="X18" s="469">
        <f t="shared" si="24"/>
        <v>0.6875</v>
      </c>
      <c r="Y18" s="469">
        <f t="shared" si="24"/>
        <v>0.72131147540983609</v>
      </c>
      <c r="Z18" s="469">
        <f t="shared" si="24"/>
        <v>0.79999999999999993</v>
      </c>
      <c r="AA18" s="469">
        <f t="shared" si="24"/>
        <v>1</v>
      </c>
      <c r="AB18" s="469">
        <f t="shared" si="25"/>
        <v>0.72972972972972971</v>
      </c>
      <c r="AC18" s="469">
        <f t="shared" si="25"/>
        <v>0.67924528301886788</v>
      </c>
      <c r="AD18" s="469">
        <f t="shared" si="25"/>
        <v>0.76056338028169024</v>
      </c>
      <c r="AE18" s="469">
        <f t="shared" si="25"/>
        <v>0.70588235294117652</v>
      </c>
      <c r="AF18" s="469">
        <f t="shared" si="25"/>
        <v>0.8307692307692307</v>
      </c>
      <c r="AG18" s="469">
        <f t="shared" si="25"/>
        <v>1</v>
      </c>
      <c r="AI18" s="5" t="s">
        <v>323</v>
      </c>
      <c r="AJ18" s="96" t="s">
        <v>287</v>
      </c>
      <c r="AM18" s="76" t="s">
        <v>326</v>
      </c>
      <c r="AN18" s="102" t="s">
        <v>2195</v>
      </c>
      <c r="AO18" s="474" t="s">
        <v>255</v>
      </c>
      <c r="AP18" s="474" t="s">
        <v>289</v>
      </c>
      <c r="AQ18" s="463" t="s">
        <v>276</v>
      </c>
      <c r="AR18" s="476" t="s">
        <v>253</v>
      </c>
      <c r="AS18" s="122"/>
      <c r="AT18" s="104"/>
      <c r="BE18" s="2"/>
    </row>
    <row r="19" spans="1:57" ht="27" customHeight="1">
      <c r="A19" s="5" t="s">
        <v>324</v>
      </c>
      <c r="B19" s="75" t="s">
        <v>327</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272</v>
      </c>
      <c r="O19" s="51" t="s">
        <v>291</v>
      </c>
      <c r="P19" s="41"/>
      <c r="Q19" s="3"/>
      <c r="R19" s="3"/>
      <c r="V19" s="5" t="s">
        <v>324</v>
      </c>
      <c r="W19" s="75" t="s">
        <v>327</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324</v>
      </c>
      <c r="AJ19" s="96" t="s">
        <v>267</v>
      </c>
      <c r="AM19" s="76" t="s">
        <v>328</v>
      </c>
      <c r="AN19" s="102" t="s">
        <v>2196</v>
      </c>
      <c r="AO19" s="51" t="s">
        <v>312</v>
      </c>
      <c r="AP19" s="51" t="s">
        <v>321</v>
      </c>
      <c r="AQ19" s="51" t="s">
        <v>373</v>
      </c>
      <c r="AR19" s="51" t="s">
        <v>374</v>
      </c>
      <c r="AS19" s="461" t="s">
        <v>276</v>
      </c>
      <c r="AT19" s="105" t="s">
        <v>253</v>
      </c>
      <c r="BE19" s="2"/>
    </row>
    <row r="20" spans="1:57" ht="27" customHeight="1">
      <c r="A20" s="5" t="s">
        <v>326</v>
      </c>
      <c r="B20" s="75" t="s">
        <v>329</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272</v>
      </c>
      <c r="O20" s="51" t="s">
        <v>303</v>
      </c>
      <c r="P20" s="41"/>
      <c r="Q20" s="3"/>
      <c r="R20" s="3"/>
      <c r="V20" s="5" t="s">
        <v>326</v>
      </c>
      <c r="W20" s="75" t="s">
        <v>329</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326</v>
      </c>
      <c r="AJ20" s="96" t="s">
        <v>287</v>
      </c>
      <c r="AM20" s="76" t="s">
        <v>330</v>
      </c>
      <c r="AN20" s="102" t="s">
        <v>2210</v>
      </c>
      <c r="AO20" s="474" t="s">
        <v>312</v>
      </c>
      <c r="AP20" s="474" t="s">
        <v>321</v>
      </c>
      <c r="AQ20" s="474" t="s">
        <v>255</v>
      </c>
      <c r="AR20" s="474" t="s">
        <v>374</v>
      </c>
      <c r="AS20" s="113" t="s">
        <v>276</v>
      </c>
      <c r="AT20" s="105" t="s">
        <v>253</v>
      </c>
      <c r="BE20" s="2"/>
    </row>
    <row r="21" spans="1:57" ht="27" customHeight="1">
      <c r="A21" s="5" t="s">
        <v>328</v>
      </c>
      <c r="B21" s="75" t="s">
        <v>331</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272</v>
      </c>
      <c r="O21" s="51" t="s">
        <v>291</v>
      </c>
      <c r="P21" s="41"/>
      <c r="Q21" s="3"/>
      <c r="R21" s="3"/>
      <c r="V21" s="5" t="s">
        <v>328</v>
      </c>
      <c r="W21" s="75" t="s">
        <v>331</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328</v>
      </c>
      <c r="AJ21" s="96" t="s">
        <v>267</v>
      </c>
      <c r="AM21" s="76" t="s">
        <v>332</v>
      </c>
      <c r="AN21" s="102" t="s">
        <v>2197</v>
      </c>
      <c r="AO21" s="51" t="s">
        <v>312</v>
      </c>
      <c r="AP21" s="51" t="s">
        <v>321</v>
      </c>
      <c r="AQ21" s="51" t="s">
        <v>255</v>
      </c>
      <c r="AR21" s="51" t="s">
        <v>374</v>
      </c>
      <c r="AS21" s="113" t="s">
        <v>276</v>
      </c>
      <c r="AT21" s="105" t="s">
        <v>253</v>
      </c>
      <c r="BE21" s="2"/>
    </row>
    <row r="22" spans="1:57" ht="27" customHeight="1">
      <c r="A22" s="5" t="s">
        <v>330</v>
      </c>
      <c r="B22" s="75" t="s">
        <v>333</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272</v>
      </c>
      <c r="O22" s="51" t="s">
        <v>334</v>
      </c>
      <c r="P22" s="41"/>
      <c r="Q22" s="3"/>
      <c r="R22" s="3"/>
      <c r="V22" s="5" t="s">
        <v>330</v>
      </c>
      <c r="W22" s="75" t="s">
        <v>333</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330</v>
      </c>
      <c r="AJ22" s="96" t="s">
        <v>287</v>
      </c>
      <c r="AM22" s="76" t="s">
        <v>335</v>
      </c>
      <c r="AN22" s="102" t="s">
        <v>336</v>
      </c>
      <c r="AO22" s="51" t="s">
        <v>312</v>
      </c>
      <c r="AP22" s="51" t="s">
        <v>321</v>
      </c>
      <c r="AQ22" s="51" t="s">
        <v>255</v>
      </c>
      <c r="AR22" s="51" t="s">
        <v>374</v>
      </c>
      <c r="AS22" s="113" t="s">
        <v>276</v>
      </c>
      <c r="AT22" s="105" t="s">
        <v>253</v>
      </c>
      <c r="BE22" s="2"/>
    </row>
    <row r="23" spans="1:57" ht="27" customHeight="1">
      <c r="A23" s="5" t="s">
        <v>332</v>
      </c>
      <c r="B23" s="75" t="s">
        <v>337</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272</v>
      </c>
      <c r="O23" s="51" t="s">
        <v>303</v>
      </c>
      <c r="P23" s="41"/>
      <c r="Q23" s="3"/>
      <c r="R23" s="3"/>
      <c r="V23" s="5" t="s">
        <v>332</v>
      </c>
      <c r="W23" s="75" t="s">
        <v>337</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332</v>
      </c>
      <c r="AJ23" s="96" t="s">
        <v>287</v>
      </c>
      <c r="AM23" s="76" t="s">
        <v>338</v>
      </c>
      <c r="AN23" s="102" t="s">
        <v>2198</v>
      </c>
      <c r="AO23" s="51" t="s">
        <v>312</v>
      </c>
      <c r="AP23" s="51" t="s">
        <v>321</v>
      </c>
      <c r="AQ23" s="51" t="s">
        <v>255</v>
      </c>
      <c r="AR23" s="51" t="s">
        <v>374</v>
      </c>
      <c r="AS23" s="113" t="s">
        <v>276</v>
      </c>
      <c r="AT23" s="105" t="s">
        <v>253</v>
      </c>
      <c r="BE23" s="2"/>
    </row>
    <row r="24" spans="1:57" ht="27" customHeight="1">
      <c r="A24" s="5" t="s">
        <v>335</v>
      </c>
      <c r="B24" s="75" t="s">
        <v>339</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272</v>
      </c>
      <c r="O24" s="51" t="s">
        <v>340</v>
      </c>
      <c r="P24" s="41"/>
      <c r="Q24" s="3"/>
      <c r="R24" s="3"/>
      <c r="V24" s="5" t="s">
        <v>335</v>
      </c>
      <c r="W24" s="75" t="s">
        <v>339</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335</v>
      </c>
      <c r="AJ24" s="96" t="s">
        <v>287</v>
      </c>
      <c r="AM24" s="76" t="s">
        <v>341</v>
      </c>
      <c r="AN24" s="102" t="s">
        <v>2211</v>
      </c>
      <c r="AO24" s="51" t="s">
        <v>312</v>
      </c>
      <c r="AP24" s="51" t="s">
        <v>321</v>
      </c>
      <c r="AQ24" s="51" t="s">
        <v>255</v>
      </c>
      <c r="AR24" s="51" t="s">
        <v>374</v>
      </c>
      <c r="AS24" s="113" t="s">
        <v>276</v>
      </c>
      <c r="AT24" s="105" t="s">
        <v>253</v>
      </c>
      <c r="BE24" s="2"/>
    </row>
    <row r="25" spans="1:57" ht="27" customHeight="1">
      <c r="A25" s="5" t="s">
        <v>338</v>
      </c>
      <c r="B25" s="75" t="s">
        <v>342</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272</v>
      </c>
      <c r="O25" s="51" t="s">
        <v>291</v>
      </c>
      <c r="P25" s="41"/>
      <c r="Q25" s="3"/>
      <c r="R25" s="3"/>
      <c r="V25" s="5" t="s">
        <v>338</v>
      </c>
      <c r="W25" s="75" t="s">
        <v>342</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338</v>
      </c>
      <c r="AJ25" s="96" t="s">
        <v>267</v>
      </c>
      <c r="AM25" s="76" t="s">
        <v>343</v>
      </c>
      <c r="AN25" s="102" t="s">
        <v>2199</v>
      </c>
      <c r="AO25" s="51" t="s">
        <v>312</v>
      </c>
      <c r="AP25" s="51" t="s">
        <v>321</v>
      </c>
      <c r="AQ25" s="51" t="s">
        <v>276</v>
      </c>
      <c r="AR25" s="466" t="s">
        <v>253</v>
      </c>
      <c r="AS25" s="113"/>
      <c r="AT25" s="106"/>
      <c r="BE25" s="2"/>
    </row>
    <row r="26" spans="1:57" ht="27" customHeight="1">
      <c r="A26" s="5" t="s">
        <v>341</v>
      </c>
      <c r="B26" s="75" t="s">
        <v>344</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272</v>
      </c>
      <c r="O26" s="51" t="s">
        <v>319</v>
      </c>
      <c r="P26" s="41"/>
      <c r="Q26" s="3"/>
      <c r="R26" s="3"/>
      <c r="V26" s="5" t="s">
        <v>341</v>
      </c>
      <c r="W26" s="75" t="s">
        <v>344</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341</v>
      </c>
      <c r="AJ26" s="96" t="s">
        <v>287</v>
      </c>
      <c r="AM26" s="76" t="s">
        <v>345</v>
      </c>
      <c r="AN26" s="102" t="s">
        <v>346</v>
      </c>
      <c r="AO26" s="51" t="s">
        <v>312</v>
      </c>
      <c r="AP26" s="51" t="s">
        <v>321</v>
      </c>
      <c r="AQ26" s="51" t="s">
        <v>276</v>
      </c>
      <c r="AR26" s="466" t="s">
        <v>253</v>
      </c>
      <c r="AS26" s="113"/>
      <c r="AT26" s="106"/>
      <c r="BE26" s="2"/>
    </row>
    <row r="27" spans="1:57" ht="27" customHeight="1">
      <c r="A27" s="5" t="s">
        <v>343</v>
      </c>
      <c r="B27" s="75" t="s">
        <v>347</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272</v>
      </c>
      <c r="O27" s="51" t="s">
        <v>291</v>
      </c>
      <c r="P27" s="41"/>
      <c r="Q27" s="3"/>
      <c r="R27" s="3"/>
      <c r="V27" s="5" t="s">
        <v>343</v>
      </c>
      <c r="W27" s="75" t="s">
        <v>347</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343</v>
      </c>
      <c r="AJ27" s="96" t="s">
        <v>267</v>
      </c>
      <c r="AM27" s="76" t="s">
        <v>348</v>
      </c>
      <c r="AN27" s="102" t="s">
        <v>2200</v>
      </c>
      <c r="AO27" s="51" t="s">
        <v>312</v>
      </c>
      <c r="AP27" s="51" t="s">
        <v>321</v>
      </c>
      <c r="AQ27" s="51" t="s">
        <v>276</v>
      </c>
      <c r="AR27" s="466" t="s">
        <v>253</v>
      </c>
      <c r="AS27" s="113"/>
      <c r="AT27" s="106"/>
      <c r="BE27" s="2"/>
    </row>
    <row r="28" spans="1:57" ht="27" customHeight="1">
      <c r="A28" s="5" t="s">
        <v>345</v>
      </c>
      <c r="B28" s="75" t="s">
        <v>349</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272</v>
      </c>
      <c r="O28" s="51" t="s">
        <v>319</v>
      </c>
      <c r="P28" s="41"/>
      <c r="Q28" s="3"/>
      <c r="R28" s="3"/>
      <c r="U28" s="3"/>
      <c r="V28" s="5" t="s">
        <v>345</v>
      </c>
      <c r="W28" s="75" t="s">
        <v>349</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345</v>
      </c>
      <c r="AJ28" s="96" t="s">
        <v>287</v>
      </c>
      <c r="AM28" s="76" t="s">
        <v>350</v>
      </c>
      <c r="AN28" s="102" t="s">
        <v>351</v>
      </c>
      <c r="AO28" s="51" t="s">
        <v>312</v>
      </c>
      <c r="AP28" s="51" t="s">
        <v>321</v>
      </c>
      <c r="AQ28" s="51" t="s">
        <v>276</v>
      </c>
      <c r="AR28" s="466" t="s">
        <v>253</v>
      </c>
      <c r="AS28" s="113"/>
      <c r="AT28" s="106"/>
      <c r="BE28" s="2"/>
    </row>
    <row r="29" spans="1:57" ht="27" customHeight="1">
      <c r="A29" s="5" t="s">
        <v>348</v>
      </c>
      <c r="B29" s="75" t="s">
        <v>352</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272</v>
      </c>
      <c r="O29" s="51" t="s">
        <v>303</v>
      </c>
      <c r="P29" s="41"/>
      <c r="Q29" s="3"/>
      <c r="R29" s="3"/>
      <c r="U29" s="3"/>
      <c r="V29" s="5" t="s">
        <v>348</v>
      </c>
      <c r="W29" s="75" t="s">
        <v>352</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348</v>
      </c>
      <c r="AJ29" s="96" t="s">
        <v>287</v>
      </c>
      <c r="AM29" s="76" t="s">
        <v>353</v>
      </c>
      <c r="AN29" s="102" t="s">
        <v>2166</v>
      </c>
      <c r="AO29" s="51" t="s">
        <v>312</v>
      </c>
      <c r="AP29" s="51" t="s">
        <v>321</v>
      </c>
      <c r="AQ29" s="51" t="s">
        <v>276</v>
      </c>
      <c r="AR29" s="466" t="s">
        <v>253</v>
      </c>
      <c r="AS29" s="113"/>
      <c r="AT29" s="106"/>
      <c r="BE29" s="2"/>
    </row>
    <row r="30" spans="1:57" ht="27" customHeight="1">
      <c r="A30" s="5" t="s">
        <v>350</v>
      </c>
      <c r="B30" s="75" t="s">
        <v>354</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272</v>
      </c>
      <c r="O30" s="51" t="s">
        <v>340</v>
      </c>
      <c r="P30" s="41"/>
      <c r="Q30" s="3"/>
      <c r="R30" s="3"/>
      <c r="U30" s="3"/>
      <c r="V30" s="5" t="s">
        <v>350</v>
      </c>
      <c r="W30" s="75" t="s">
        <v>354</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350</v>
      </c>
      <c r="AJ30" s="96" t="s">
        <v>355</v>
      </c>
      <c r="AM30" s="76" t="s">
        <v>356</v>
      </c>
      <c r="AN30" s="102" t="s">
        <v>2169</v>
      </c>
      <c r="AO30" s="51" t="s">
        <v>312</v>
      </c>
      <c r="AP30" s="51" t="s">
        <v>321</v>
      </c>
      <c r="AQ30" s="51" t="s">
        <v>276</v>
      </c>
      <c r="AR30" s="466" t="s">
        <v>253</v>
      </c>
      <c r="AS30" s="113"/>
      <c r="AT30" s="106"/>
      <c r="BE30" s="2"/>
    </row>
    <row r="31" spans="1:57" ht="27" customHeight="1">
      <c r="A31" s="5" t="s">
        <v>353</v>
      </c>
      <c r="B31" s="75" t="s">
        <v>357</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272</v>
      </c>
      <c r="O31" s="51" t="s">
        <v>291</v>
      </c>
      <c r="P31" s="41"/>
      <c r="Q31" s="3"/>
      <c r="R31" s="3"/>
      <c r="U31" s="3"/>
      <c r="V31" s="5" t="s">
        <v>353</v>
      </c>
      <c r="W31" s="75" t="s">
        <v>357</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353</v>
      </c>
      <c r="AJ31" s="96" t="s">
        <v>267</v>
      </c>
      <c r="AM31" s="76" t="s">
        <v>358</v>
      </c>
      <c r="AN31" s="102" t="s">
        <v>2170</v>
      </c>
      <c r="AO31" s="51" t="s">
        <v>312</v>
      </c>
      <c r="AP31" s="51" t="s">
        <v>321</v>
      </c>
      <c r="AQ31" s="51" t="s">
        <v>255</v>
      </c>
      <c r="AR31" s="51" t="s">
        <v>374</v>
      </c>
      <c r="AS31" s="113" t="s">
        <v>276</v>
      </c>
      <c r="AT31" s="105" t="s">
        <v>253</v>
      </c>
      <c r="BE31" s="2"/>
    </row>
    <row r="32" spans="1:57" ht="27" customHeight="1">
      <c r="A32" s="5" t="s">
        <v>356</v>
      </c>
      <c r="B32" s="75" t="s">
        <v>359</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272</v>
      </c>
      <c r="O32" s="51" t="s">
        <v>291</v>
      </c>
      <c r="P32" s="41"/>
      <c r="Q32" s="3"/>
      <c r="R32" s="3"/>
      <c r="U32" s="3"/>
      <c r="V32" s="5" t="s">
        <v>356</v>
      </c>
      <c r="W32" s="75" t="s">
        <v>359</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356</v>
      </c>
      <c r="AJ32" s="96" t="s">
        <v>267</v>
      </c>
      <c r="AM32" s="76" t="s">
        <v>360</v>
      </c>
      <c r="AN32" s="102" t="s">
        <v>2171</v>
      </c>
      <c r="AO32" s="51" t="s">
        <v>312</v>
      </c>
      <c r="AP32" s="51" t="s">
        <v>321</v>
      </c>
      <c r="AQ32" s="51" t="s">
        <v>255</v>
      </c>
      <c r="AR32" s="51" t="s">
        <v>374</v>
      </c>
      <c r="AS32" s="113" t="s">
        <v>276</v>
      </c>
      <c r="AT32" s="105" t="s">
        <v>253</v>
      </c>
      <c r="BE32" s="2"/>
    </row>
    <row r="33" spans="1:57" ht="27" customHeight="1">
      <c r="A33" s="5" t="s">
        <v>358</v>
      </c>
      <c r="B33" s="75" t="s">
        <v>361</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272</v>
      </c>
      <c r="O33" s="51" t="s">
        <v>291</v>
      </c>
      <c r="P33" s="41"/>
      <c r="Q33" s="3"/>
      <c r="R33" s="3"/>
      <c r="U33" s="3"/>
      <c r="V33" s="5" t="s">
        <v>358</v>
      </c>
      <c r="W33" s="75" t="s">
        <v>361</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358</v>
      </c>
      <c r="AJ33" s="96" t="s">
        <v>287</v>
      </c>
      <c r="AM33" s="76" t="s">
        <v>362</v>
      </c>
      <c r="AN33" s="102" t="s">
        <v>2167</v>
      </c>
      <c r="AO33" s="51" t="s">
        <v>312</v>
      </c>
      <c r="AP33" s="51" t="s">
        <v>321</v>
      </c>
      <c r="AQ33" s="51" t="s">
        <v>276</v>
      </c>
      <c r="AR33" s="466" t="s">
        <v>253</v>
      </c>
      <c r="AS33" s="113"/>
      <c r="AT33" s="106"/>
      <c r="BE33" s="2"/>
    </row>
    <row r="34" spans="1:57" ht="27" customHeight="1">
      <c r="A34" s="5" t="s">
        <v>360</v>
      </c>
      <c r="B34" s="75" t="s">
        <v>363</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272</v>
      </c>
      <c r="O34" s="51" t="s">
        <v>303</v>
      </c>
      <c r="P34" s="41"/>
      <c r="Q34" s="3"/>
      <c r="R34" s="3"/>
      <c r="U34" s="3"/>
      <c r="V34" s="5" t="s">
        <v>360</v>
      </c>
      <c r="W34" s="75" t="s">
        <v>363</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360</v>
      </c>
      <c r="AJ34" s="96" t="s">
        <v>287</v>
      </c>
      <c r="AM34" s="76" t="s">
        <v>2219</v>
      </c>
      <c r="AN34" s="102" t="s">
        <v>2212</v>
      </c>
      <c r="AO34" s="51" t="s">
        <v>312</v>
      </c>
      <c r="AP34" s="51" t="s">
        <v>321</v>
      </c>
      <c r="AQ34" s="51" t="s">
        <v>255</v>
      </c>
      <c r="AR34" s="51" t="s">
        <v>374</v>
      </c>
      <c r="AS34" s="113" t="s">
        <v>276</v>
      </c>
      <c r="AT34" s="105" t="s">
        <v>253</v>
      </c>
      <c r="BE34" s="2"/>
    </row>
    <row r="35" spans="1:57" ht="27" customHeight="1">
      <c r="A35" s="5" t="s">
        <v>362</v>
      </c>
      <c r="B35" s="75" t="s">
        <v>364</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272</v>
      </c>
      <c r="O35" s="51" t="s">
        <v>291</v>
      </c>
      <c r="P35" s="41"/>
      <c r="Q35" s="3"/>
      <c r="R35" s="3"/>
      <c r="U35" s="3"/>
      <c r="V35" s="5" t="s">
        <v>362</v>
      </c>
      <c r="W35" s="75" t="s">
        <v>364</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362</v>
      </c>
      <c r="AJ35" s="96" t="s">
        <v>267</v>
      </c>
      <c r="AM35" s="76" t="s">
        <v>2218</v>
      </c>
      <c r="AN35" s="102" t="s">
        <v>2213</v>
      </c>
      <c r="AO35" s="51" t="s">
        <v>312</v>
      </c>
      <c r="AP35" s="51" t="s">
        <v>321</v>
      </c>
      <c r="AQ35" s="51" t="s">
        <v>255</v>
      </c>
      <c r="AR35" s="51" t="s">
        <v>374</v>
      </c>
      <c r="AS35" s="113" t="s">
        <v>276</v>
      </c>
      <c r="AT35" s="105" t="s">
        <v>253</v>
      </c>
      <c r="BE35" s="2"/>
    </row>
    <row r="36" spans="1:57" ht="27" customHeight="1">
      <c r="A36" s="5" t="s">
        <v>2219</v>
      </c>
      <c r="B36" s="75" t="s">
        <v>365</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272</v>
      </c>
      <c r="O36" s="51" t="s">
        <v>291</v>
      </c>
      <c r="P36" s="41"/>
      <c r="Q36" s="3"/>
      <c r="R36" s="3"/>
      <c r="U36" s="3"/>
      <c r="V36" s="5" t="s">
        <v>2219</v>
      </c>
      <c r="W36" s="75" t="s">
        <v>365</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2219</v>
      </c>
      <c r="AJ36" s="96" t="s">
        <v>287</v>
      </c>
      <c r="AM36" s="76" t="s">
        <v>2220</v>
      </c>
      <c r="AN36" s="102" t="s">
        <v>2223</v>
      </c>
      <c r="AO36" s="51" t="s">
        <v>312</v>
      </c>
      <c r="AP36" s="51" t="s">
        <v>321</v>
      </c>
      <c r="AQ36" s="51" t="s">
        <v>255</v>
      </c>
      <c r="AR36" s="51" t="s">
        <v>374</v>
      </c>
      <c r="AS36" s="113" t="s">
        <v>276</v>
      </c>
      <c r="AT36" s="105" t="s">
        <v>253</v>
      </c>
      <c r="BE36" s="2"/>
    </row>
    <row r="37" spans="1:57" ht="27" customHeight="1">
      <c r="A37" s="5" t="s">
        <v>2218</v>
      </c>
      <c r="B37" s="75" t="s">
        <v>366</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272</v>
      </c>
      <c r="O37" s="51" t="s">
        <v>303</v>
      </c>
      <c r="P37" s="41"/>
      <c r="Q37" s="3"/>
      <c r="R37" s="3"/>
      <c r="U37" s="3"/>
      <c r="V37" s="5" t="s">
        <v>2218</v>
      </c>
      <c r="W37" s="75" t="s">
        <v>366</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2218</v>
      </c>
      <c r="AJ37" s="96" t="s">
        <v>355</v>
      </c>
      <c r="AM37" s="76" t="s">
        <v>2221</v>
      </c>
      <c r="AN37" s="102" t="s">
        <v>2224</v>
      </c>
      <c r="AO37" s="51" t="s">
        <v>312</v>
      </c>
      <c r="AP37" s="51" t="s">
        <v>321</v>
      </c>
      <c r="AQ37" s="51" t="s">
        <v>255</v>
      </c>
      <c r="AR37" s="51" t="s">
        <v>374</v>
      </c>
      <c r="AS37" s="113" t="s">
        <v>276</v>
      </c>
      <c r="AT37" s="105" t="s">
        <v>253</v>
      </c>
      <c r="BE37" s="2"/>
    </row>
    <row r="38" spans="1:57" ht="27" customHeight="1">
      <c r="A38" s="5" t="s">
        <v>2220</v>
      </c>
      <c r="B38" s="75" t="s">
        <v>367</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272</v>
      </c>
      <c r="O38" s="51" t="s">
        <v>291</v>
      </c>
      <c r="P38" s="41"/>
      <c r="Q38" s="3"/>
      <c r="R38" s="3"/>
      <c r="U38" s="3"/>
      <c r="V38" s="5" t="s">
        <v>2220</v>
      </c>
      <c r="W38" s="75" t="s">
        <v>367</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2220</v>
      </c>
      <c r="AJ38" s="96" t="s">
        <v>287</v>
      </c>
      <c r="AM38" s="76" t="s">
        <v>368</v>
      </c>
      <c r="AN38" s="102" t="s">
        <v>2168</v>
      </c>
      <c r="AO38" s="61" t="s">
        <v>312</v>
      </c>
      <c r="AP38" s="61" t="s">
        <v>321</v>
      </c>
      <c r="AQ38" s="61" t="s">
        <v>276</v>
      </c>
      <c r="AR38" s="466" t="s">
        <v>253</v>
      </c>
      <c r="AS38" s="464"/>
      <c r="AT38" s="107"/>
      <c r="BE38" s="2"/>
    </row>
    <row r="39" spans="1:57" ht="27" customHeight="1">
      <c r="A39" s="5" t="s">
        <v>2221</v>
      </c>
      <c r="B39" s="75" t="s">
        <v>369</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272</v>
      </c>
      <c r="O39" s="51" t="s">
        <v>303</v>
      </c>
      <c r="P39" s="41"/>
      <c r="Q39" s="3"/>
      <c r="V39" s="5" t="s">
        <v>2221</v>
      </c>
      <c r="W39" s="75" t="s">
        <v>369</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2221</v>
      </c>
      <c r="AJ39" s="96" t="s">
        <v>355</v>
      </c>
      <c r="AM39" s="101" t="s">
        <v>2222</v>
      </c>
      <c r="AN39" s="102" t="s">
        <v>2225</v>
      </c>
      <c r="AO39" s="61" t="s">
        <v>312</v>
      </c>
      <c r="AP39" s="61" t="s">
        <v>321</v>
      </c>
      <c r="AQ39" s="51" t="s">
        <v>255</v>
      </c>
      <c r="AR39" s="51" t="s">
        <v>374</v>
      </c>
      <c r="AS39" s="464" t="s">
        <v>276</v>
      </c>
      <c r="AT39" s="105" t="s">
        <v>253</v>
      </c>
      <c r="BE39" s="2"/>
    </row>
    <row r="40" spans="1:57" ht="27" customHeight="1" thickBot="1">
      <c r="A40" s="76" t="s">
        <v>368</v>
      </c>
      <c r="B40" s="75" t="s">
        <v>370</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272</v>
      </c>
      <c r="O40" s="51" t="s">
        <v>291</v>
      </c>
      <c r="P40" s="41"/>
      <c r="V40" s="76" t="s">
        <v>368</v>
      </c>
      <c r="W40" s="75" t="s">
        <v>370</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368</v>
      </c>
      <c r="AJ40" s="96" t="s">
        <v>267</v>
      </c>
      <c r="AM40" s="123" t="s">
        <v>2217</v>
      </c>
      <c r="AN40" s="108" t="s">
        <v>2226</v>
      </c>
      <c r="AO40" s="68" t="s">
        <v>312</v>
      </c>
      <c r="AP40" s="68" t="s">
        <v>321</v>
      </c>
      <c r="AQ40" s="51" t="s">
        <v>255</v>
      </c>
      <c r="AR40" s="51" t="s">
        <v>374</v>
      </c>
      <c r="AS40" s="465" t="s">
        <v>276</v>
      </c>
      <c r="AT40" s="105" t="s">
        <v>253</v>
      </c>
      <c r="BE40" s="2"/>
    </row>
    <row r="41" spans="1:57" ht="27" customHeight="1">
      <c r="A41" s="77" t="s">
        <v>2222</v>
      </c>
      <c r="B41" s="74" t="s">
        <v>371</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272</v>
      </c>
      <c r="O41" s="51" t="s">
        <v>291</v>
      </c>
      <c r="P41" s="41"/>
      <c r="V41" s="77" t="s">
        <v>2222</v>
      </c>
      <c r="W41" s="74" t="s">
        <v>371</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2222</v>
      </c>
      <c r="AJ41" s="96" t="s">
        <v>287</v>
      </c>
      <c r="AM41" s="20" t="s">
        <v>372</v>
      </c>
      <c r="AN41" s="109" t="s">
        <v>2214</v>
      </c>
      <c r="AO41" s="47" t="s">
        <v>373</v>
      </c>
      <c r="AP41" s="47" t="s">
        <v>374</v>
      </c>
      <c r="AQ41" s="47" t="s">
        <v>276</v>
      </c>
      <c r="AR41" s="110" t="s">
        <v>253</v>
      </c>
      <c r="AS41" s="111"/>
      <c r="AT41" s="111"/>
      <c r="BE41" s="2"/>
    </row>
    <row r="42" spans="1:57" ht="27" customHeight="1" thickBot="1">
      <c r="A42" s="78" t="s">
        <v>2217</v>
      </c>
      <c r="B42" s="79" t="s">
        <v>375</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272</v>
      </c>
      <c r="O42" s="61" t="s">
        <v>303</v>
      </c>
      <c r="P42" s="41"/>
      <c r="V42" s="78" t="s">
        <v>2217</v>
      </c>
      <c r="W42" s="79" t="s">
        <v>375</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2217</v>
      </c>
      <c r="AJ42" s="98" t="s">
        <v>287</v>
      </c>
      <c r="AM42" s="16" t="s">
        <v>376</v>
      </c>
      <c r="AN42" s="112" t="s">
        <v>2215</v>
      </c>
      <c r="AO42" s="51" t="s">
        <v>255</v>
      </c>
      <c r="AP42" s="51" t="s">
        <v>374</v>
      </c>
      <c r="AQ42" s="51" t="s">
        <v>276</v>
      </c>
      <c r="AR42" s="51" t="s">
        <v>253</v>
      </c>
      <c r="AS42" s="113"/>
      <c r="AT42" s="113"/>
      <c r="BE42" s="2"/>
    </row>
    <row r="43" spans="1:57" ht="27" customHeight="1">
      <c r="A43" s="80" t="s">
        <v>372</v>
      </c>
      <c r="B43" s="81" t="s">
        <v>377</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272</v>
      </c>
      <c r="O43" s="47" t="s">
        <v>378</v>
      </c>
      <c r="P43" s="41"/>
      <c r="V43" s="80" t="s">
        <v>372</v>
      </c>
      <c r="W43" s="81" t="s">
        <v>377</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372</v>
      </c>
      <c r="AJ43" s="95" t="s">
        <v>287</v>
      </c>
      <c r="AM43" s="16" t="s">
        <v>379</v>
      </c>
      <c r="AN43" s="112" t="s">
        <v>2216</v>
      </c>
      <c r="AO43" s="51" t="s">
        <v>255</v>
      </c>
      <c r="AP43" s="51" t="s">
        <v>374</v>
      </c>
      <c r="AQ43" s="51" t="s">
        <v>276</v>
      </c>
      <c r="AR43" s="51" t="s">
        <v>253</v>
      </c>
      <c r="AS43" s="113"/>
      <c r="AT43" s="113"/>
      <c r="BE43" s="2"/>
    </row>
    <row r="44" spans="1:57" ht="27" customHeight="1">
      <c r="A44" s="37" t="s">
        <v>376</v>
      </c>
      <c r="B44" s="75" t="s">
        <v>380</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272</v>
      </c>
      <c r="O44" s="51" t="s">
        <v>378</v>
      </c>
      <c r="P44" s="41"/>
      <c r="V44" s="37" t="s">
        <v>376</v>
      </c>
      <c r="W44" s="75" t="s">
        <v>380</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376</v>
      </c>
      <c r="AJ44" s="96" t="s">
        <v>287</v>
      </c>
      <c r="AM44" s="16" t="s">
        <v>382</v>
      </c>
      <c r="AN44" s="112" t="s">
        <v>2227</v>
      </c>
      <c r="AO44" s="51" t="s">
        <v>255</v>
      </c>
      <c r="AP44" s="51" t="s">
        <v>289</v>
      </c>
      <c r="AQ44" s="51" t="s">
        <v>276</v>
      </c>
      <c r="AR44" s="51" t="s">
        <v>253</v>
      </c>
      <c r="AS44" s="113"/>
      <c r="AT44" s="113"/>
      <c r="BE44" s="2"/>
    </row>
    <row r="45" spans="1:57" ht="27" customHeight="1">
      <c r="A45" s="37" t="s">
        <v>379</v>
      </c>
      <c r="B45" s="75" t="s">
        <v>381</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272</v>
      </c>
      <c r="O45" s="51" t="s">
        <v>378</v>
      </c>
      <c r="P45" s="41"/>
      <c r="V45" s="37" t="s">
        <v>379</v>
      </c>
      <c r="W45" s="75" t="s">
        <v>381</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379</v>
      </c>
      <c r="AJ45" s="96" t="s">
        <v>287</v>
      </c>
      <c r="AM45" s="16" t="s">
        <v>384</v>
      </c>
      <c r="AN45" s="112" t="s">
        <v>2228</v>
      </c>
      <c r="AO45" s="51" t="s">
        <v>255</v>
      </c>
      <c r="AP45" s="51" t="s">
        <v>289</v>
      </c>
      <c r="AQ45" s="51" t="s">
        <v>276</v>
      </c>
      <c r="AR45" s="51" t="s">
        <v>253</v>
      </c>
      <c r="AS45" s="113"/>
      <c r="AT45" s="113"/>
      <c r="BE45" s="2"/>
    </row>
    <row r="46" spans="1:57" ht="27" customHeight="1">
      <c r="A46" s="37" t="s">
        <v>382</v>
      </c>
      <c r="B46" s="75" t="s">
        <v>383</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272</v>
      </c>
      <c r="O46" s="51" t="s">
        <v>378</v>
      </c>
      <c r="P46" s="41"/>
      <c r="V46" s="37" t="s">
        <v>382</v>
      </c>
      <c r="W46" s="75" t="s">
        <v>383</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382</v>
      </c>
      <c r="AJ46" s="96" t="s">
        <v>287</v>
      </c>
      <c r="AM46" s="16" t="s">
        <v>388</v>
      </c>
      <c r="AN46" s="112" t="s">
        <v>2229</v>
      </c>
      <c r="AO46" s="51" t="s">
        <v>255</v>
      </c>
      <c r="AP46" s="51" t="s">
        <v>289</v>
      </c>
      <c r="AQ46" s="51" t="s">
        <v>276</v>
      </c>
      <c r="AR46" s="51" t="s">
        <v>253</v>
      </c>
      <c r="AS46" s="113"/>
      <c r="AT46" s="113"/>
      <c r="BE46" s="2"/>
    </row>
    <row r="47" spans="1:57" ht="27" customHeight="1">
      <c r="A47" s="37" t="s">
        <v>384</v>
      </c>
      <c r="B47" s="75" t="s">
        <v>385</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272</v>
      </c>
      <c r="O47" s="51" t="s">
        <v>378</v>
      </c>
      <c r="P47" s="41"/>
      <c r="V47" s="37" t="s">
        <v>384</v>
      </c>
      <c r="W47" s="75" t="s">
        <v>385</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384</v>
      </c>
      <c r="AJ47" s="96" t="s">
        <v>287</v>
      </c>
      <c r="AM47" s="16" t="s">
        <v>390</v>
      </c>
      <c r="AN47" s="112" t="s">
        <v>2230</v>
      </c>
      <c r="AO47" s="51" t="s">
        <v>255</v>
      </c>
      <c r="AP47" s="51" t="s">
        <v>289</v>
      </c>
      <c r="AQ47" s="51" t="s">
        <v>276</v>
      </c>
      <c r="AR47" s="51" t="s">
        <v>253</v>
      </c>
      <c r="AS47" s="113"/>
      <c r="AT47" s="113"/>
      <c r="BE47" s="2"/>
    </row>
    <row r="48" spans="1:57" ht="27" customHeight="1">
      <c r="A48" s="37" t="s">
        <v>388</v>
      </c>
      <c r="B48" s="75" t="s">
        <v>389</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272</v>
      </c>
      <c r="O48" s="51" t="s">
        <v>378</v>
      </c>
      <c r="V48" s="37" t="s">
        <v>388</v>
      </c>
      <c r="W48" s="75" t="s">
        <v>389</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388</v>
      </c>
      <c r="AJ48" s="96" t="s">
        <v>287</v>
      </c>
      <c r="AM48" s="16" t="s">
        <v>392</v>
      </c>
      <c r="AN48" s="112" t="s">
        <v>2231</v>
      </c>
      <c r="AO48" s="51" t="s">
        <v>255</v>
      </c>
      <c r="AP48" s="51" t="s">
        <v>289</v>
      </c>
      <c r="AQ48" s="51" t="s">
        <v>276</v>
      </c>
      <c r="AR48" s="51" t="s">
        <v>253</v>
      </c>
      <c r="AS48" s="113"/>
      <c r="AT48" s="113"/>
      <c r="BE48" s="2"/>
    </row>
    <row r="49" spans="1:57" ht="27" customHeight="1">
      <c r="A49" s="37" t="s">
        <v>390</v>
      </c>
      <c r="B49" s="75" t="s">
        <v>383</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272</v>
      </c>
      <c r="O49" s="51" t="s">
        <v>378</v>
      </c>
      <c r="V49" s="37" t="s">
        <v>390</v>
      </c>
      <c r="W49" s="75" t="s">
        <v>383</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390</v>
      </c>
      <c r="AJ49" s="96" t="s">
        <v>287</v>
      </c>
      <c r="AM49" s="16" t="s">
        <v>394</v>
      </c>
      <c r="AN49" s="112" t="s">
        <v>2232</v>
      </c>
      <c r="AO49" s="51" t="s">
        <v>255</v>
      </c>
      <c r="AP49" s="51" t="s">
        <v>289</v>
      </c>
      <c r="AQ49" s="51" t="s">
        <v>276</v>
      </c>
      <c r="AR49" s="51" t="s">
        <v>253</v>
      </c>
      <c r="AS49" s="113"/>
      <c r="AT49" s="113"/>
      <c r="BE49" s="2"/>
    </row>
    <row r="50" spans="1:57" ht="27" customHeight="1" thickBot="1">
      <c r="A50" s="37" t="s">
        <v>392</v>
      </c>
      <c r="B50" s="75" t="s">
        <v>385</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272</v>
      </c>
      <c r="O50" s="51" t="s">
        <v>378</v>
      </c>
      <c r="V50" s="37" t="s">
        <v>392</v>
      </c>
      <c r="W50" s="75" t="s">
        <v>385</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392</v>
      </c>
      <c r="AJ50" s="96" t="s">
        <v>287</v>
      </c>
      <c r="AM50" s="114" t="s">
        <v>386</v>
      </c>
      <c r="AN50" s="115" t="s">
        <v>2201</v>
      </c>
      <c r="AO50" s="459" t="s">
        <v>255</v>
      </c>
      <c r="AP50" s="459" t="s">
        <v>374</v>
      </c>
      <c r="AQ50" s="459" t="s">
        <v>387</v>
      </c>
      <c r="AR50" s="18" t="s">
        <v>253</v>
      </c>
      <c r="AS50" s="116"/>
      <c r="AT50" s="116"/>
      <c r="BE50" s="2"/>
    </row>
    <row r="51" spans="1:57" ht="27" customHeight="1" thickBot="1">
      <c r="A51" s="37" t="s">
        <v>394</v>
      </c>
      <c r="B51" s="75" t="s">
        <v>389</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272</v>
      </c>
      <c r="O51" s="51" t="s">
        <v>378</v>
      </c>
      <c r="V51" s="87" t="s">
        <v>394</v>
      </c>
      <c r="W51" s="88" t="s">
        <v>389</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394</v>
      </c>
      <c r="AJ51" s="97" t="s">
        <v>287</v>
      </c>
      <c r="AM51" s="117" t="s">
        <v>46</v>
      </c>
      <c r="AN51" s="118" t="s">
        <v>2202</v>
      </c>
      <c r="AO51" s="460" t="s">
        <v>255</v>
      </c>
      <c r="AP51" s="460" t="s">
        <v>374</v>
      </c>
      <c r="AQ51" s="460" t="s">
        <v>387</v>
      </c>
      <c r="AR51" s="20" t="s">
        <v>253</v>
      </c>
      <c r="AS51" s="119"/>
      <c r="AT51" s="119"/>
      <c r="BE51" s="2"/>
    </row>
    <row r="52" spans="1:57" ht="27" customHeight="1" thickBot="1">
      <c r="A52" s="82" t="s">
        <v>386</v>
      </c>
      <c r="B52" s="83" t="s">
        <v>396</v>
      </c>
      <c r="C52" s="66">
        <v>0</v>
      </c>
      <c r="D52" s="67">
        <v>0</v>
      </c>
      <c r="E52" s="67">
        <v>0</v>
      </c>
      <c r="F52" s="67">
        <v>0</v>
      </c>
      <c r="G52" s="10"/>
      <c r="H52" s="10"/>
      <c r="I52" s="10"/>
      <c r="J52" s="10"/>
      <c r="K52" s="10"/>
      <c r="L52" s="10"/>
      <c r="M52" s="11">
        <v>2.1000000000000001E-2</v>
      </c>
      <c r="N52" s="125" t="s">
        <v>397</v>
      </c>
      <c r="O52" s="68" t="s">
        <v>378</v>
      </c>
      <c r="W52" s="36"/>
      <c r="AM52" s="120" t="s">
        <v>391</v>
      </c>
      <c r="AN52" s="121" t="s">
        <v>2203</v>
      </c>
      <c r="AO52" s="51" t="s">
        <v>255</v>
      </c>
      <c r="AP52" s="51" t="s">
        <v>374</v>
      </c>
      <c r="AQ52" s="460" t="s">
        <v>387</v>
      </c>
      <c r="AR52" s="16" t="s">
        <v>253</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273</v>
      </c>
      <c r="O53" s="47" t="s">
        <v>291</v>
      </c>
      <c r="AM53" s="76" t="s">
        <v>393</v>
      </c>
      <c r="AN53" s="121" t="s">
        <v>2204</v>
      </c>
      <c r="AO53" s="51" t="s">
        <v>255</v>
      </c>
      <c r="AP53" s="51" t="s">
        <v>374</v>
      </c>
      <c r="AQ53" s="460" t="s">
        <v>387</v>
      </c>
      <c r="AR53" s="16" t="s">
        <v>253</v>
      </c>
      <c r="AS53" s="122"/>
      <c r="AT53" s="122"/>
      <c r="BE53" s="2"/>
    </row>
    <row r="54" spans="1:57" ht="26.25" customHeight="1">
      <c r="A54" s="85" t="s">
        <v>391</v>
      </c>
      <c r="B54" s="5">
        <v>63</v>
      </c>
      <c r="C54" s="6">
        <v>0</v>
      </c>
      <c r="D54" s="7">
        <v>0</v>
      </c>
      <c r="E54" s="7">
        <v>0</v>
      </c>
      <c r="F54" s="7">
        <v>0</v>
      </c>
      <c r="G54" s="7"/>
      <c r="H54" s="7"/>
      <c r="I54" s="7"/>
      <c r="J54" s="7"/>
      <c r="K54" s="7"/>
      <c r="L54" s="7"/>
      <c r="M54" s="4">
        <v>1.7999999999999999E-2</v>
      </c>
      <c r="N54" s="50" t="s">
        <v>273</v>
      </c>
      <c r="O54" s="51" t="s">
        <v>303</v>
      </c>
      <c r="AM54" s="76" t="s">
        <v>395</v>
      </c>
      <c r="AN54" s="121" t="s">
        <v>2205</v>
      </c>
      <c r="AO54" s="51" t="s">
        <v>255</v>
      </c>
      <c r="AP54" s="51" t="s">
        <v>374</v>
      </c>
      <c r="AQ54" s="460" t="s">
        <v>387</v>
      </c>
      <c r="AR54" s="16" t="s">
        <v>253</v>
      </c>
      <c r="AS54" s="122"/>
      <c r="AT54" s="122"/>
      <c r="BE54" s="2"/>
    </row>
    <row r="55" spans="1:57" ht="26.25" customHeight="1">
      <c r="A55" s="5" t="s">
        <v>393</v>
      </c>
      <c r="B55" s="5">
        <v>14</v>
      </c>
      <c r="C55" s="6">
        <v>0</v>
      </c>
      <c r="D55" s="7">
        <v>0</v>
      </c>
      <c r="E55" s="7">
        <v>0</v>
      </c>
      <c r="F55" s="7">
        <v>0</v>
      </c>
      <c r="G55" s="7"/>
      <c r="H55" s="7"/>
      <c r="I55" s="7"/>
      <c r="J55" s="7"/>
      <c r="K55" s="7"/>
      <c r="L55" s="7"/>
      <c r="M55" s="4">
        <v>1.4999999999999999E-2</v>
      </c>
      <c r="N55" s="50" t="s">
        <v>397</v>
      </c>
      <c r="O55" s="51" t="s">
        <v>291</v>
      </c>
      <c r="AM55" s="76" t="s">
        <v>398</v>
      </c>
      <c r="AN55" s="121" t="s">
        <v>2206</v>
      </c>
      <c r="AO55" s="51" t="s">
        <v>255</v>
      </c>
      <c r="AP55" s="51" t="s">
        <v>374</v>
      </c>
      <c r="AQ55" s="460" t="s">
        <v>387</v>
      </c>
      <c r="AR55" s="16" t="s">
        <v>253</v>
      </c>
      <c r="AS55" s="122"/>
      <c r="AT55" s="122"/>
      <c r="BE55" s="2"/>
    </row>
    <row r="56" spans="1:57" ht="26.25" customHeight="1" thickBot="1">
      <c r="A56" s="5" t="s">
        <v>395</v>
      </c>
      <c r="B56" s="5">
        <v>64</v>
      </c>
      <c r="C56" s="6">
        <v>0</v>
      </c>
      <c r="D56" s="7">
        <v>0</v>
      </c>
      <c r="E56" s="7">
        <v>0</v>
      </c>
      <c r="F56" s="7">
        <v>0</v>
      </c>
      <c r="G56" s="7"/>
      <c r="H56" s="7"/>
      <c r="I56" s="7"/>
      <c r="J56" s="7"/>
      <c r="K56" s="7"/>
      <c r="L56" s="7"/>
      <c r="M56" s="4">
        <v>1.4999999999999999E-2</v>
      </c>
      <c r="N56" s="50" t="s">
        <v>397</v>
      </c>
      <c r="O56" s="51" t="s">
        <v>303</v>
      </c>
      <c r="AM56" s="123" t="s">
        <v>399</v>
      </c>
      <c r="AN56" s="124" t="s">
        <v>2207</v>
      </c>
      <c r="AO56" s="68" t="s">
        <v>255</v>
      </c>
      <c r="AP56" s="68" t="s">
        <v>374</v>
      </c>
      <c r="AQ56" s="459" t="s">
        <v>387</v>
      </c>
      <c r="AR56" s="18" t="s">
        <v>253</v>
      </c>
      <c r="AS56" s="116"/>
      <c r="AT56" s="116"/>
      <c r="BE56" s="2"/>
    </row>
    <row r="57" spans="1:57" ht="26.25" customHeight="1">
      <c r="A57" s="5" t="s">
        <v>398</v>
      </c>
      <c r="B57" s="5">
        <v>43</v>
      </c>
      <c r="C57" s="6">
        <v>0</v>
      </c>
      <c r="D57" s="7">
        <v>0</v>
      </c>
      <c r="E57" s="7">
        <v>0</v>
      </c>
      <c r="F57" s="7">
        <v>0</v>
      </c>
      <c r="G57" s="7"/>
      <c r="H57" s="7"/>
      <c r="I57" s="7"/>
      <c r="J57" s="7"/>
      <c r="K57" s="7"/>
      <c r="L57" s="7"/>
      <c r="M57" s="4">
        <v>2.1000000000000001E-2</v>
      </c>
      <c r="N57" s="50" t="s">
        <v>397</v>
      </c>
      <c r="O57" s="51" t="s">
        <v>291</v>
      </c>
      <c r="BE57" s="2"/>
    </row>
    <row r="58" spans="1:57" ht="26.25" customHeight="1" thickBot="1">
      <c r="A58" s="8" t="s">
        <v>399</v>
      </c>
      <c r="B58" s="86">
        <v>46</v>
      </c>
      <c r="C58" s="9">
        <v>0</v>
      </c>
      <c r="D58" s="10">
        <v>0</v>
      </c>
      <c r="E58" s="10">
        <v>0</v>
      </c>
      <c r="F58" s="10">
        <v>0</v>
      </c>
      <c r="G58" s="10"/>
      <c r="H58" s="10"/>
      <c r="I58" s="10"/>
      <c r="J58" s="10"/>
      <c r="K58" s="10"/>
      <c r="L58" s="10"/>
      <c r="M58" s="11">
        <v>2.1000000000000001E-2</v>
      </c>
      <c r="N58" s="72" t="s">
        <v>397</v>
      </c>
      <c r="O58" s="68" t="s">
        <v>303</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7"/>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2"/>
  <cols>
    <col min="1" max="1" width="16.77734375" customWidth="1"/>
    <col min="3" max="3" width="14.44140625" style="2" customWidth="1"/>
    <col min="4" max="4" width="14.44140625" style="2" bestFit="1" customWidth="1"/>
  </cols>
  <sheetData>
    <row r="1" spans="1:4" ht="13.8" thickBot="1">
      <c r="A1" s="1" t="s">
        <v>400</v>
      </c>
      <c r="C1" s="1" t="s">
        <v>401</v>
      </c>
    </row>
    <row r="2" spans="1:4" ht="13.8" thickBot="1">
      <c r="A2" s="12" t="s">
        <v>43</v>
      </c>
      <c r="C2" s="12" t="s">
        <v>43</v>
      </c>
      <c r="D2" s="13" t="s">
        <v>402</v>
      </c>
    </row>
    <row r="3" spans="1:4">
      <c r="A3" s="20" t="s">
        <v>403</v>
      </c>
      <c r="C3" s="14" t="s">
        <v>403</v>
      </c>
      <c r="D3" s="15" t="s">
        <v>404</v>
      </c>
    </row>
    <row r="4" spans="1:4">
      <c r="A4" s="16" t="s">
        <v>405</v>
      </c>
      <c r="C4" s="16" t="s">
        <v>403</v>
      </c>
      <c r="D4" s="17" t="s">
        <v>406</v>
      </c>
    </row>
    <row r="5" spans="1:4">
      <c r="A5" s="16" t="s">
        <v>407</v>
      </c>
      <c r="C5" s="16" t="s">
        <v>403</v>
      </c>
      <c r="D5" s="17" t="s">
        <v>408</v>
      </c>
    </row>
    <row r="6" spans="1:4">
      <c r="A6" s="16" t="s">
        <v>409</v>
      </c>
      <c r="C6" s="16" t="s">
        <v>403</v>
      </c>
      <c r="D6" s="17" t="s">
        <v>410</v>
      </c>
    </row>
    <row r="7" spans="1:4">
      <c r="A7" s="16" t="s">
        <v>411</v>
      </c>
      <c r="C7" s="16" t="s">
        <v>403</v>
      </c>
      <c r="D7" s="17" t="s">
        <v>412</v>
      </c>
    </row>
    <row r="8" spans="1:4">
      <c r="A8" s="16" t="s">
        <v>413</v>
      </c>
      <c r="C8" s="16" t="s">
        <v>403</v>
      </c>
      <c r="D8" s="17" t="s">
        <v>414</v>
      </c>
    </row>
    <row r="9" spans="1:4">
      <c r="A9" s="16" t="s">
        <v>415</v>
      </c>
      <c r="C9" s="16" t="s">
        <v>403</v>
      </c>
      <c r="D9" s="17" t="s">
        <v>416</v>
      </c>
    </row>
    <row r="10" spans="1:4">
      <c r="A10" s="16" t="s">
        <v>417</v>
      </c>
      <c r="C10" s="16" t="s">
        <v>403</v>
      </c>
      <c r="D10" s="17" t="s">
        <v>418</v>
      </c>
    </row>
    <row r="11" spans="1:4">
      <c r="A11" s="16" t="s">
        <v>419</v>
      </c>
      <c r="C11" s="16" t="s">
        <v>403</v>
      </c>
      <c r="D11" s="17" t="s">
        <v>420</v>
      </c>
    </row>
    <row r="12" spans="1:4">
      <c r="A12" s="16" t="s">
        <v>421</v>
      </c>
      <c r="C12" s="16" t="s">
        <v>403</v>
      </c>
      <c r="D12" s="17" t="s">
        <v>422</v>
      </c>
    </row>
    <row r="13" spans="1:4">
      <c r="A13" s="16" t="s">
        <v>423</v>
      </c>
      <c r="C13" s="16" t="s">
        <v>403</v>
      </c>
      <c r="D13" s="17" t="s">
        <v>424</v>
      </c>
    </row>
    <row r="14" spans="1:4">
      <c r="A14" s="16" t="s">
        <v>425</v>
      </c>
      <c r="C14" s="16" t="s">
        <v>403</v>
      </c>
      <c r="D14" s="17" t="s">
        <v>426</v>
      </c>
    </row>
    <row r="15" spans="1:4">
      <c r="A15" s="16" t="s">
        <v>45</v>
      </c>
      <c r="C15" s="16" t="s">
        <v>403</v>
      </c>
      <c r="D15" s="17" t="s">
        <v>427</v>
      </c>
    </row>
    <row r="16" spans="1:4">
      <c r="A16" s="16" t="s">
        <v>428</v>
      </c>
      <c r="C16" s="16" t="s">
        <v>403</v>
      </c>
      <c r="D16" s="17" t="s">
        <v>429</v>
      </c>
    </row>
    <row r="17" spans="1:4">
      <c r="A17" s="16" t="s">
        <v>430</v>
      </c>
      <c r="C17" s="16" t="s">
        <v>403</v>
      </c>
      <c r="D17" s="17" t="s">
        <v>431</v>
      </c>
    </row>
    <row r="18" spans="1:4">
      <c r="A18" s="16" t="s">
        <v>432</v>
      </c>
      <c r="C18" s="16" t="s">
        <v>403</v>
      </c>
      <c r="D18" s="17" t="s">
        <v>433</v>
      </c>
    </row>
    <row r="19" spans="1:4">
      <c r="A19" s="16" t="s">
        <v>434</v>
      </c>
      <c r="C19" s="16" t="s">
        <v>403</v>
      </c>
      <c r="D19" s="17" t="s">
        <v>435</v>
      </c>
    </row>
    <row r="20" spans="1:4">
      <c r="A20" s="16" t="s">
        <v>436</v>
      </c>
      <c r="C20" s="16" t="s">
        <v>403</v>
      </c>
      <c r="D20" s="17" t="s">
        <v>437</v>
      </c>
    </row>
    <row r="21" spans="1:4">
      <c r="A21" s="16" t="s">
        <v>438</v>
      </c>
      <c r="C21" s="16" t="s">
        <v>403</v>
      </c>
      <c r="D21" s="17" t="s">
        <v>439</v>
      </c>
    </row>
    <row r="22" spans="1:4">
      <c r="A22" s="16" t="s">
        <v>440</v>
      </c>
      <c r="C22" s="16" t="s">
        <v>403</v>
      </c>
      <c r="D22" s="17" t="s">
        <v>441</v>
      </c>
    </row>
    <row r="23" spans="1:4">
      <c r="A23" s="16" t="s">
        <v>442</v>
      </c>
      <c r="C23" s="16" t="s">
        <v>403</v>
      </c>
      <c r="D23" s="17" t="s">
        <v>443</v>
      </c>
    </row>
    <row r="24" spans="1:4">
      <c r="A24" s="16" t="s">
        <v>444</v>
      </c>
      <c r="C24" s="16" t="s">
        <v>403</v>
      </c>
      <c r="D24" s="17" t="s">
        <v>445</v>
      </c>
    </row>
    <row r="25" spans="1:4">
      <c r="A25" s="16" t="s">
        <v>446</v>
      </c>
      <c r="C25" s="16" t="s">
        <v>403</v>
      </c>
      <c r="D25" s="17" t="s">
        <v>447</v>
      </c>
    </row>
    <row r="26" spans="1:4">
      <c r="A26" s="16" t="s">
        <v>448</v>
      </c>
      <c r="C26" s="16" t="s">
        <v>403</v>
      </c>
      <c r="D26" s="17" t="s">
        <v>449</v>
      </c>
    </row>
    <row r="27" spans="1:4">
      <c r="A27" s="16" t="s">
        <v>450</v>
      </c>
      <c r="C27" s="16" t="s">
        <v>403</v>
      </c>
      <c r="D27" s="17" t="s">
        <v>451</v>
      </c>
    </row>
    <row r="28" spans="1:4">
      <c r="A28" s="16" t="s">
        <v>452</v>
      </c>
      <c r="C28" s="16" t="s">
        <v>403</v>
      </c>
      <c r="D28" s="17" t="s">
        <v>453</v>
      </c>
    </row>
    <row r="29" spans="1:4">
      <c r="A29" s="16" t="s">
        <v>454</v>
      </c>
      <c r="C29" s="16" t="s">
        <v>403</v>
      </c>
      <c r="D29" s="17" t="s">
        <v>455</v>
      </c>
    </row>
    <row r="30" spans="1:4">
      <c r="A30" s="16" t="s">
        <v>456</v>
      </c>
      <c r="C30" s="16" t="s">
        <v>403</v>
      </c>
      <c r="D30" s="17" t="s">
        <v>457</v>
      </c>
    </row>
    <row r="31" spans="1:4">
      <c r="A31" s="16" t="s">
        <v>458</v>
      </c>
      <c r="C31" s="16" t="s">
        <v>403</v>
      </c>
      <c r="D31" s="17" t="s">
        <v>459</v>
      </c>
    </row>
    <row r="32" spans="1:4">
      <c r="A32" s="16" t="s">
        <v>460</v>
      </c>
      <c r="C32" s="16" t="s">
        <v>403</v>
      </c>
      <c r="D32" s="17" t="s">
        <v>461</v>
      </c>
    </row>
    <row r="33" spans="1:4">
      <c r="A33" s="16" t="s">
        <v>462</v>
      </c>
      <c r="C33" s="16" t="s">
        <v>403</v>
      </c>
      <c r="D33" s="17" t="s">
        <v>463</v>
      </c>
    </row>
    <row r="34" spans="1:4">
      <c r="A34" s="16" t="s">
        <v>464</v>
      </c>
      <c r="C34" s="16" t="s">
        <v>403</v>
      </c>
      <c r="D34" s="17" t="s">
        <v>465</v>
      </c>
    </row>
    <row r="35" spans="1:4">
      <c r="A35" s="16" t="s">
        <v>466</v>
      </c>
      <c r="C35" s="16" t="s">
        <v>403</v>
      </c>
      <c r="D35" s="17" t="s">
        <v>467</v>
      </c>
    </row>
    <row r="36" spans="1:4">
      <c r="A36" s="16" t="s">
        <v>468</v>
      </c>
      <c r="C36" s="16" t="s">
        <v>403</v>
      </c>
      <c r="D36" s="17" t="s">
        <v>469</v>
      </c>
    </row>
    <row r="37" spans="1:4">
      <c r="A37" s="16" t="s">
        <v>470</v>
      </c>
      <c r="C37" s="16" t="s">
        <v>403</v>
      </c>
      <c r="D37" s="17" t="s">
        <v>471</v>
      </c>
    </row>
    <row r="38" spans="1:4">
      <c r="A38" s="16" t="s">
        <v>472</v>
      </c>
      <c r="C38" s="16" t="s">
        <v>403</v>
      </c>
      <c r="D38" s="17" t="s">
        <v>473</v>
      </c>
    </row>
    <row r="39" spans="1:4">
      <c r="A39" s="16" t="s">
        <v>474</v>
      </c>
      <c r="C39" s="16" t="s">
        <v>403</v>
      </c>
      <c r="D39" s="17" t="s">
        <v>475</v>
      </c>
    </row>
    <row r="40" spans="1:4">
      <c r="A40" s="16" t="s">
        <v>476</v>
      </c>
      <c r="C40" s="16" t="s">
        <v>403</v>
      </c>
      <c r="D40" s="17" t="s">
        <v>477</v>
      </c>
    </row>
    <row r="41" spans="1:4">
      <c r="A41" s="16" t="s">
        <v>478</v>
      </c>
      <c r="C41" s="16" t="s">
        <v>403</v>
      </c>
      <c r="D41" s="17" t="s">
        <v>479</v>
      </c>
    </row>
    <row r="42" spans="1:4">
      <c r="A42" s="16" t="s">
        <v>480</v>
      </c>
      <c r="C42" s="16" t="s">
        <v>403</v>
      </c>
      <c r="D42" s="17" t="s">
        <v>481</v>
      </c>
    </row>
    <row r="43" spans="1:4">
      <c r="A43" s="16" t="s">
        <v>482</v>
      </c>
      <c r="C43" s="16" t="s">
        <v>403</v>
      </c>
      <c r="D43" s="17" t="s">
        <v>483</v>
      </c>
    </row>
    <row r="44" spans="1:4">
      <c r="A44" s="16" t="s">
        <v>484</v>
      </c>
      <c r="C44" s="16" t="s">
        <v>403</v>
      </c>
      <c r="D44" s="17" t="s">
        <v>485</v>
      </c>
    </row>
    <row r="45" spans="1:4">
      <c r="A45" s="16" t="s">
        <v>486</v>
      </c>
      <c r="C45" s="16" t="s">
        <v>403</v>
      </c>
      <c r="D45" s="17" t="s">
        <v>487</v>
      </c>
    </row>
    <row r="46" spans="1:4">
      <c r="A46" s="16" t="s">
        <v>488</v>
      </c>
      <c r="C46" s="16" t="s">
        <v>403</v>
      </c>
      <c r="D46" s="17" t="s">
        <v>489</v>
      </c>
    </row>
    <row r="47" spans="1:4">
      <c r="A47" s="16" t="s">
        <v>490</v>
      </c>
      <c r="C47" s="16" t="s">
        <v>403</v>
      </c>
      <c r="D47" s="17" t="s">
        <v>491</v>
      </c>
    </row>
    <row r="48" spans="1:4">
      <c r="A48" s="16" t="s">
        <v>492</v>
      </c>
      <c r="C48" s="16" t="s">
        <v>403</v>
      </c>
      <c r="D48" s="17" t="s">
        <v>493</v>
      </c>
    </row>
    <row r="49" spans="1:4" ht="13.8" thickBot="1">
      <c r="A49" s="18" t="s">
        <v>494</v>
      </c>
      <c r="C49" s="16" t="s">
        <v>403</v>
      </c>
      <c r="D49" s="17" t="s">
        <v>495</v>
      </c>
    </row>
    <row r="50" spans="1:4">
      <c r="C50" s="16" t="s">
        <v>403</v>
      </c>
      <c r="D50" s="17" t="s">
        <v>496</v>
      </c>
    </row>
    <row r="51" spans="1:4">
      <c r="C51" s="16" t="s">
        <v>403</v>
      </c>
      <c r="D51" s="17" t="s">
        <v>497</v>
      </c>
    </row>
    <row r="52" spans="1:4">
      <c r="C52" s="16" t="s">
        <v>403</v>
      </c>
      <c r="D52" s="17" t="s">
        <v>498</v>
      </c>
    </row>
    <row r="53" spans="1:4">
      <c r="C53" s="16" t="s">
        <v>403</v>
      </c>
      <c r="D53" s="17" t="s">
        <v>499</v>
      </c>
    </row>
    <row r="54" spans="1:4">
      <c r="C54" s="16" t="s">
        <v>403</v>
      </c>
      <c r="D54" s="17" t="s">
        <v>500</v>
      </c>
    </row>
    <row r="55" spans="1:4">
      <c r="C55" s="16" t="s">
        <v>403</v>
      </c>
      <c r="D55" s="17" t="s">
        <v>501</v>
      </c>
    </row>
    <row r="56" spans="1:4">
      <c r="C56" s="16" t="s">
        <v>403</v>
      </c>
      <c r="D56" s="17" t="s">
        <v>502</v>
      </c>
    </row>
    <row r="57" spans="1:4">
      <c r="C57" s="16" t="s">
        <v>403</v>
      </c>
      <c r="D57" s="17" t="s">
        <v>503</v>
      </c>
    </row>
    <row r="58" spans="1:4">
      <c r="C58" s="16" t="s">
        <v>403</v>
      </c>
      <c r="D58" s="17" t="s">
        <v>504</v>
      </c>
    </row>
    <row r="59" spans="1:4">
      <c r="C59" s="16" t="s">
        <v>403</v>
      </c>
      <c r="D59" s="17" t="s">
        <v>505</v>
      </c>
    </row>
    <row r="60" spans="1:4">
      <c r="C60" s="16" t="s">
        <v>403</v>
      </c>
      <c r="D60" s="17" t="s">
        <v>506</v>
      </c>
    </row>
    <row r="61" spans="1:4">
      <c r="C61" s="16" t="s">
        <v>403</v>
      </c>
      <c r="D61" s="17" t="s">
        <v>507</v>
      </c>
    </row>
    <row r="62" spans="1:4">
      <c r="C62" s="16" t="s">
        <v>403</v>
      </c>
      <c r="D62" s="17" t="s">
        <v>508</v>
      </c>
    </row>
    <row r="63" spans="1:4">
      <c r="C63" s="16" t="s">
        <v>403</v>
      </c>
      <c r="D63" s="17" t="s">
        <v>509</v>
      </c>
    </row>
    <row r="64" spans="1:4">
      <c r="C64" s="16" t="s">
        <v>403</v>
      </c>
      <c r="D64" s="17" t="s">
        <v>510</v>
      </c>
    </row>
    <row r="65" spans="3:4">
      <c r="C65" s="16" t="s">
        <v>403</v>
      </c>
      <c r="D65" s="17" t="s">
        <v>511</v>
      </c>
    </row>
    <row r="66" spans="3:4">
      <c r="C66" s="16" t="s">
        <v>403</v>
      </c>
      <c r="D66" s="17" t="s">
        <v>512</v>
      </c>
    </row>
    <row r="67" spans="3:4">
      <c r="C67" s="16" t="s">
        <v>403</v>
      </c>
      <c r="D67" s="17" t="s">
        <v>513</v>
      </c>
    </row>
    <row r="68" spans="3:4">
      <c r="C68" s="16" t="s">
        <v>403</v>
      </c>
      <c r="D68" s="17" t="s">
        <v>514</v>
      </c>
    </row>
    <row r="69" spans="3:4">
      <c r="C69" s="16" t="s">
        <v>403</v>
      </c>
      <c r="D69" s="17" t="s">
        <v>515</v>
      </c>
    </row>
    <row r="70" spans="3:4">
      <c r="C70" s="16" t="s">
        <v>403</v>
      </c>
      <c r="D70" s="17" t="s">
        <v>516</v>
      </c>
    </row>
    <row r="71" spans="3:4">
      <c r="C71" s="16" t="s">
        <v>403</v>
      </c>
      <c r="D71" s="17" t="s">
        <v>517</v>
      </c>
    </row>
    <row r="72" spans="3:4">
      <c r="C72" s="16" t="s">
        <v>403</v>
      </c>
      <c r="D72" s="17" t="s">
        <v>518</v>
      </c>
    </row>
    <row r="73" spans="3:4">
      <c r="C73" s="16" t="s">
        <v>403</v>
      </c>
      <c r="D73" s="17" t="s">
        <v>519</v>
      </c>
    </row>
    <row r="74" spans="3:4">
      <c r="C74" s="16" t="s">
        <v>403</v>
      </c>
      <c r="D74" s="17" t="s">
        <v>520</v>
      </c>
    </row>
    <row r="75" spans="3:4">
      <c r="C75" s="16" t="s">
        <v>403</v>
      </c>
      <c r="D75" s="17" t="s">
        <v>521</v>
      </c>
    </row>
    <row r="76" spans="3:4">
      <c r="C76" s="16" t="s">
        <v>403</v>
      </c>
      <c r="D76" s="17" t="s">
        <v>522</v>
      </c>
    </row>
    <row r="77" spans="3:4">
      <c r="C77" s="16" t="s">
        <v>403</v>
      </c>
      <c r="D77" s="17" t="s">
        <v>523</v>
      </c>
    </row>
    <row r="78" spans="3:4">
      <c r="C78" s="16" t="s">
        <v>403</v>
      </c>
      <c r="D78" s="17" t="s">
        <v>524</v>
      </c>
    </row>
    <row r="79" spans="3:4">
      <c r="C79" s="16" t="s">
        <v>403</v>
      </c>
      <c r="D79" s="17" t="s">
        <v>525</v>
      </c>
    </row>
    <row r="80" spans="3:4">
      <c r="C80" s="16" t="s">
        <v>403</v>
      </c>
      <c r="D80" s="17" t="s">
        <v>526</v>
      </c>
    </row>
    <row r="81" spans="3:4">
      <c r="C81" s="16" t="s">
        <v>403</v>
      </c>
      <c r="D81" s="17" t="s">
        <v>527</v>
      </c>
    </row>
    <row r="82" spans="3:4">
      <c r="C82" s="16" t="s">
        <v>403</v>
      </c>
      <c r="D82" s="17" t="s">
        <v>528</v>
      </c>
    </row>
    <row r="83" spans="3:4">
      <c r="C83" s="16" t="s">
        <v>403</v>
      </c>
      <c r="D83" s="17" t="s">
        <v>529</v>
      </c>
    </row>
    <row r="84" spans="3:4">
      <c r="C84" s="16" t="s">
        <v>403</v>
      </c>
      <c r="D84" s="17" t="s">
        <v>530</v>
      </c>
    </row>
    <row r="85" spans="3:4">
      <c r="C85" s="16" t="s">
        <v>403</v>
      </c>
      <c r="D85" s="17" t="s">
        <v>531</v>
      </c>
    </row>
    <row r="86" spans="3:4">
      <c r="C86" s="16" t="s">
        <v>403</v>
      </c>
      <c r="D86" s="17" t="s">
        <v>532</v>
      </c>
    </row>
    <row r="87" spans="3:4">
      <c r="C87" s="16" t="s">
        <v>403</v>
      </c>
      <c r="D87" s="17" t="s">
        <v>533</v>
      </c>
    </row>
    <row r="88" spans="3:4">
      <c r="C88" s="16" t="s">
        <v>403</v>
      </c>
      <c r="D88" s="17" t="s">
        <v>534</v>
      </c>
    </row>
    <row r="89" spans="3:4">
      <c r="C89" s="16" t="s">
        <v>403</v>
      </c>
      <c r="D89" s="17" t="s">
        <v>535</v>
      </c>
    </row>
    <row r="90" spans="3:4">
      <c r="C90" s="16" t="s">
        <v>403</v>
      </c>
      <c r="D90" s="17" t="s">
        <v>536</v>
      </c>
    </row>
    <row r="91" spans="3:4">
      <c r="C91" s="16" t="s">
        <v>403</v>
      </c>
      <c r="D91" s="17" t="s">
        <v>537</v>
      </c>
    </row>
    <row r="92" spans="3:4">
      <c r="C92" s="16" t="s">
        <v>403</v>
      </c>
      <c r="D92" s="17" t="s">
        <v>538</v>
      </c>
    </row>
    <row r="93" spans="3:4">
      <c r="C93" s="16" t="s">
        <v>403</v>
      </c>
      <c r="D93" s="17" t="s">
        <v>539</v>
      </c>
    </row>
    <row r="94" spans="3:4">
      <c r="C94" s="16" t="s">
        <v>403</v>
      </c>
      <c r="D94" s="17" t="s">
        <v>540</v>
      </c>
    </row>
    <row r="95" spans="3:4">
      <c r="C95" s="16" t="s">
        <v>403</v>
      </c>
      <c r="D95" s="17" t="s">
        <v>541</v>
      </c>
    </row>
    <row r="96" spans="3:4">
      <c r="C96" s="16" t="s">
        <v>403</v>
      </c>
      <c r="D96" s="17" t="s">
        <v>542</v>
      </c>
    </row>
    <row r="97" spans="3:4">
      <c r="C97" s="16" t="s">
        <v>403</v>
      </c>
      <c r="D97" s="17" t="s">
        <v>543</v>
      </c>
    </row>
    <row r="98" spans="3:4">
      <c r="C98" s="16" t="s">
        <v>403</v>
      </c>
      <c r="D98" s="17" t="s">
        <v>544</v>
      </c>
    </row>
    <row r="99" spans="3:4">
      <c r="C99" s="16" t="s">
        <v>403</v>
      </c>
      <c r="D99" s="17" t="s">
        <v>545</v>
      </c>
    </row>
    <row r="100" spans="3:4">
      <c r="C100" s="16" t="s">
        <v>403</v>
      </c>
      <c r="D100" s="17" t="s">
        <v>546</v>
      </c>
    </row>
    <row r="101" spans="3:4">
      <c r="C101" s="16" t="s">
        <v>403</v>
      </c>
      <c r="D101" s="17" t="s">
        <v>547</v>
      </c>
    </row>
    <row r="102" spans="3:4">
      <c r="C102" s="16" t="s">
        <v>403</v>
      </c>
      <c r="D102" s="17" t="s">
        <v>548</v>
      </c>
    </row>
    <row r="103" spans="3:4">
      <c r="C103" s="16" t="s">
        <v>403</v>
      </c>
      <c r="D103" s="17" t="s">
        <v>549</v>
      </c>
    </row>
    <row r="104" spans="3:4">
      <c r="C104" s="16" t="s">
        <v>403</v>
      </c>
      <c r="D104" s="17" t="s">
        <v>550</v>
      </c>
    </row>
    <row r="105" spans="3:4">
      <c r="C105" s="16" t="s">
        <v>403</v>
      </c>
      <c r="D105" s="17" t="s">
        <v>551</v>
      </c>
    </row>
    <row r="106" spans="3:4">
      <c r="C106" s="16" t="s">
        <v>403</v>
      </c>
      <c r="D106" s="17" t="s">
        <v>552</v>
      </c>
    </row>
    <row r="107" spans="3:4">
      <c r="C107" s="16" t="s">
        <v>403</v>
      </c>
      <c r="D107" s="17" t="s">
        <v>553</v>
      </c>
    </row>
    <row r="108" spans="3:4">
      <c r="C108" s="16" t="s">
        <v>403</v>
      </c>
      <c r="D108" s="17" t="s">
        <v>554</v>
      </c>
    </row>
    <row r="109" spans="3:4">
      <c r="C109" s="16" t="s">
        <v>403</v>
      </c>
      <c r="D109" s="17" t="s">
        <v>555</v>
      </c>
    </row>
    <row r="110" spans="3:4">
      <c r="C110" s="16" t="s">
        <v>403</v>
      </c>
      <c r="D110" s="17" t="s">
        <v>556</v>
      </c>
    </row>
    <row r="111" spans="3:4">
      <c r="C111" s="16" t="s">
        <v>403</v>
      </c>
      <c r="D111" s="17" t="s">
        <v>557</v>
      </c>
    </row>
    <row r="112" spans="3:4">
      <c r="C112" s="16" t="s">
        <v>403</v>
      </c>
      <c r="D112" s="17" t="s">
        <v>558</v>
      </c>
    </row>
    <row r="113" spans="3:4">
      <c r="C113" s="16" t="s">
        <v>403</v>
      </c>
      <c r="D113" s="17" t="s">
        <v>559</v>
      </c>
    </row>
    <row r="114" spans="3:4">
      <c r="C114" s="16" t="s">
        <v>403</v>
      </c>
      <c r="D114" s="17" t="s">
        <v>560</v>
      </c>
    </row>
    <row r="115" spans="3:4">
      <c r="C115" s="16" t="s">
        <v>403</v>
      </c>
      <c r="D115" s="17" t="s">
        <v>561</v>
      </c>
    </row>
    <row r="116" spans="3:4">
      <c r="C116" s="16" t="s">
        <v>403</v>
      </c>
      <c r="D116" s="17" t="s">
        <v>562</v>
      </c>
    </row>
    <row r="117" spans="3:4">
      <c r="C117" s="16" t="s">
        <v>403</v>
      </c>
      <c r="D117" s="17" t="s">
        <v>563</v>
      </c>
    </row>
    <row r="118" spans="3:4">
      <c r="C118" s="16" t="s">
        <v>403</v>
      </c>
      <c r="D118" s="17" t="s">
        <v>564</v>
      </c>
    </row>
    <row r="119" spans="3:4">
      <c r="C119" s="16" t="s">
        <v>403</v>
      </c>
      <c r="D119" s="17" t="s">
        <v>565</v>
      </c>
    </row>
    <row r="120" spans="3:4">
      <c r="C120" s="16" t="s">
        <v>403</v>
      </c>
      <c r="D120" s="17" t="s">
        <v>566</v>
      </c>
    </row>
    <row r="121" spans="3:4">
      <c r="C121" s="16" t="s">
        <v>403</v>
      </c>
      <c r="D121" s="17" t="s">
        <v>567</v>
      </c>
    </row>
    <row r="122" spans="3:4">
      <c r="C122" s="16" t="s">
        <v>403</v>
      </c>
      <c r="D122" s="17" t="s">
        <v>568</v>
      </c>
    </row>
    <row r="123" spans="3:4">
      <c r="C123" s="16" t="s">
        <v>403</v>
      </c>
      <c r="D123" s="17" t="s">
        <v>569</v>
      </c>
    </row>
    <row r="124" spans="3:4">
      <c r="C124" s="16" t="s">
        <v>403</v>
      </c>
      <c r="D124" s="17" t="s">
        <v>570</v>
      </c>
    </row>
    <row r="125" spans="3:4">
      <c r="C125" s="16" t="s">
        <v>403</v>
      </c>
      <c r="D125" s="17" t="s">
        <v>571</v>
      </c>
    </row>
    <row r="126" spans="3:4">
      <c r="C126" s="16" t="s">
        <v>403</v>
      </c>
      <c r="D126" s="17" t="s">
        <v>572</v>
      </c>
    </row>
    <row r="127" spans="3:4">
      <c r="C127" s="16" t="s">
        <v>403</v>
      </c>
      <c r="D127" s="17" t="s">
        <v>573</v>
      </c>
    </row>
    <row r="128" spans="3:4">
      <c r="C128" s="16" t="s">
        <v>403</v>
      </c>
      <c r="D128" s="17" t="s">
        <v>574</v>
      </c>
    </row>
    <row r="129" spans="3:4">
      <c r="C129" s="16" t="s">
        <v>403</v>
      </c>
      <c r="D129" s="17" t="s">
        <v>575</v>
      </c>
    </row>
    <row r="130" spans="3:4">
      <c r="C130" s="16" t="s">
        <v>403</v>
      </c>
      <c r="D130" s="17" t="s">
        <v>576</v>
      </c>
    </row>
    <row r="131" spans="3:4">
      <c r="C131" s="16" t="s">
        <v>403</v>
      </c>
      <c r="D131" s="17" t="s">
        <v>577</v>
      </c>
    </row>
    <row r="132" spans="3:4">
      <c r="C132" s="16" t="s">
        <v>403</v>
      </c>
      <c r="D132" s="17" t="s">
        <v>578</v>
      </c>
    </row>
    <row r="133" spans="3:4">
      <c r="C133" s="16" t="s">
        <v>403</v>
      </c>
      <c r="D133" s="17" t="s">
        <v>579</v>
      </c>
    </row>
    <row r="134" spans="3:4">
      <c r="C134" s="16" t="s">
        <v>403</v>
      </c>
      <c r="D134" s="17" t="s">
        <v>580</v>
      </c>
    </row>
    <row r="135" spans="3:4">
      <c r="C135" s="16" t="s">
        <v>403</v>
      </c>
      <c r="D135" s="17" t="s">
        <v>581</v>
      </c>
    </row>
    <row r="136" spans="3:4">
      <c r="C136" s="16" t="s">
        <v>403</v>
      </c>
      <c r="D136" s="17" t="s">
        <v>582</v>
      </c>
    </row>
    <row r="137" spans="3:4">
      <c r="C137" s="16" t="s">
        <v>403</v>
      </c>
      <c r="D137" s="17" t="s">
        <v>583</v>
      </c>
    </row>
    <row r="138" spans="3:4">
      <c r="C138" s="16" t="s">
        <v>403</v>
      </c>
      <c r="D138" s="17" t="s">
        <v>584</v>
      </c>
    </row>
    <row r="139" spans="3:4">
      <c r="C139" s="16" t="s">
        <v>403</v>
      </c>
      <c r="D139" s="17" t="s">
        <v>585</v>
      </c>
    </row>
    <row r="140" spans="3:4">
      <c r="C140" s="16" t="s">
        <v>403</v>
      </c>
      <c r="D140" s="17" t="s">
        <v>586</v>
      </c>
    </row>
    <row r="141" spans="3:4">
      <c r="C141" s="16" t="s">
        <v>403</v>
      </c>
      <c r="D141" s="17" t="s">
        <v>587</v>
      </c>
    </row>
    <row r="142" spans="3:4">
      <c r="C142" s="16" t="s">
        <v>403</v>
      </c>
      <c r="D142" s="17" t="s">
        <v>588</v>
      </c>
    </row>
    <row r="143" spans="3:4">
      <c r="C143" s="16" t="s">
        <v>403</v>
      </c>
      <c r="D143" s="17" t="s">
        <v>589</v>
      </c>
    </row>
    <row r="144" spans="3:4">
      <c r="C144" s="16" t="s">
        <v>403</v>
      </c>
      <c r="D144" s="17" t="s">
        <v>590</v>
      </c>
    </row>
    <row r="145" spans="3:4">
      <c r="C145" s="16" t="s">
        <v>403</v>
      </c>
      <c r="D145" s="17" t="s">
        <v>591</v>
      </c>
    </row>
    <row r="146" spans="3:4">
      <c r="C146" s="16" t="s">
        <v>403</v>
      </c>
      <c r="D146" s="17" t="s">
        <v>592</v>
      </c>
    </row>
    <row r="147" spans="3:4">
      <c r="C147" s="16" t="s">
        <v>403</v>
      </c>
      <c r="D147" s="17" t="s">
        <v>593</v>
      </c>
    </row>
    <row r="148" spans="3:4">
      <c r="C148" s="16" t="s">
        <v>403</v>
      </c>
      <c r="D148" s="17" t="s">
        <v>594</v>
      </c>
    </row>
    <row r="149" spans="3:4">
      <c r="C149" s="16" t="s">
        <v>403</v>
      </c>
      <c r="D149" s="17" t="s">
        <v>595</v>
      </c>
    </row>
    <row r="150" spans="3:4">
      <c r="C150" s="16" t="s">
        <v>403</v>
      </c>
      <c r="D150" s="17" t="s">
        <v>596</v>
      </c>
    </row>
    <row r="151" spans="3:4">
      <c r="C151" s="16" t="s">
        <v>403</v>
      </c>
      <c r="D151" s="17" t="s">
        <v>597</v>
      </c>
    </row>
    <row r="152" spans="3:4">
      <c r="C152" s="16" t="s">
        <v>403</v>
      </c>
      <c r="D152" s="17" t="s">
        <v>598</v>
      </c>
    </row>
    <row r="153" spans="3:4">
      <c r="C153" s="16" t="s">
        <v>403</v>
      </c>
      <c r="D153" s="17" t="s">
        <v>599</v>
      </c>
    </row>
    <row r="154" spans="3:4">
      <c r="C154" s="16" t="s">
        <v>403</v>
      </c>
      <c r="D154" s="17" t="s">
        <v>600</v>
      </c>
    </row>
    <row r="155" spans="3:4">
      <c r="C155" s="16" t="s">
        <v>403</v>
      </c>
      <c r="D155" s="17" t="s">
        <v>601</v>
      </c>
    </row>
    <row r="156" spans="3:4">
      <c r="C156" s="16" t="s">
        <v>403</v>
      </c>
      <c r="D156" s="17" t="s">
        <v>602</v>
      </c>
    </row>
    <row r="157" spans="3:4">
      <c r="C157" s="16" t="s">
        <v>403</v>
      </c>
      <c r="D157" s="17" t="s">
        <v>603</v>
      </c>
    </row>
    <row r="158" spans="3:4">
      <c r="C158" s="16" t="s">
        <v>403</v>
      </c>
      <c r="D158" s="17" t="s">
        <v>604</v>
      </c>
    </row>
    <row r="159" spans="3:4">
      <c r="C159" s="16" t="s">
        <v>403</v>
      </c>
      <c r="D159" s="17" t="s">
        <v>605</v>
      </c>
    </row>
    <row r="160" spans="3:4">
      <c r="C160" s="16" t="s">
        <v>403</v>
      </c>
      <c r="D160" s="17" t="s">
        <v>606</v>
      </c>
    </row>
    <row r="161" spans="3:4">
      <c r="C161" s="16" t="s">
        <v>403</v>
      </c>
      <c r="D161" s="17" t="s">
        <v>607</v>
      </c>
    </row>
    <row r="162" spans="3:4">
      <c r="C162" s="16" t="s">
        <v>403</v>
      </c>
      <c r="D162" s="17" t="s">
        <v>608</v>
      </c>
    </row>
    <row r="163" spans="3:4">
      <c r="C163" s="16" t="s">
        <v>403</v>
      </c>
      <c r="D163" s="17" t="s">
        <v>609</v>
      </c>
    </row>
    <row r="164" spans="3:4">
      <c r="C164" s="16" t="s">
        <v>403</v>
      </c>
      <c r="D164" s="17" t="s">
        <v>610</v>
      </c>
    </row>
    <row r="165" spans="3:4">
      <c r="C165" s="16" t="s">
        <v>403</v>
      </c>
      <c r="D165" s="17" t="s">
        <v>611</v>
      </c>
    </row>
    <row r="166" spans="3:4">
      <c r="C166" s="16" t="s">
        <v>403</v>
      </c>
      <c r="D166" s="17" t="s">
        <v>612</v>
      </c>
    </row>
    <row r="167" spans="3:4">
      <c r="C167" s="16" t="s">
        <v>403</v>
      </c>
      <c r="D167" s="17" t="s">
        <v>613</v>
      </c>
    </row>
    <row r="168" spans="3:4">
      <c r="C168" s="16" t="s">
        <v>403</v>
      </c>
      <c r="D168" s="17" t="s">
        <v>614</v>
      </c>
    </row>
    <row r="169" spans="3:4">
      <c r="C169" s="16" t="s">
        <v>403</v>
      </c>
      <c r="D169" s="17" t="s">
        <v>615</v>
      </c>
    </row>
    <row r="170" spans="3:4">
      <c r="C170" s="16" t="s">
        <v>403</v>
      </c>
      <c r="D170" s="17" t="s">
        <v>616</v>
      </c>
    </row>
    <row r="171" spans="3:4">
      <c r="C171" s="16" t="s">
        <v>403</v>
      </c>
      <c r="D171" s="17" t="s">
        <v>617</v>
      </c>
    </row>
    <row r="172" spans="3:4">
      <c r="C172" s="16" t="s">
        <v>403</v>
      </c>
      <c r="D172" s="17" t="s">
        <v>618</v>
      </c>
    </row>
    <row r="173" spans="3:4">
      <c r="C173" s="16" t="s">
        <v>403</v>
      </c>
      <c r="D173" s="17" t="s">
        <v>619</v>
      </c>
    </row>
    <row r="174" spans="3:4">
      <c r="C174" s="16" t="s">
        <v>403</v>
      </c>
      <c r="D174" s="17" t="s">
        <v>620</v>
      </c>
    </row>
    <row r="175" spans="3:4">
      <c r="C175" s="16" t="s">
        <v>403</v>
      </c>
      <c r="D175" s="17" t="s">
        <v>621</v>
      </c>
    </row>
    <row r="176" spans="3:4">
      <c r="C176" s="16" t="s">
        <v>403</v>
      </c>
      <c r="D176" s="17" t="s">
        <v>622</v>
      </c>
    </row>
    <row r="177" spans="3:4">
      <c r="C177" s="16" t="s">
        <v>403</v>
      </c>
      <c r="D177" s="17" t="s">
        <v>623</v>
      </c>
    </row>
    <row r="178" spans="3:4">
      <c r="C178" s="16" t="s">
        <v>403</v>
      </c>
      <c r="D178" s="17" t="s">
        <v>624</v>
      </c>
    </row>
    <row r="179" spans="3:4">
      <c r="C179" s="16" t="s">
        <v>403</v>
      </c>
      <c r="D179" s="17" t="s">
        <v>625</v>
      </c>
    </row>
    <row r="180" spans="3:4">
      <c r="C180" s="16" t="s">
        <v>403</v>
      </c>
      <c r="D180" s="17" t="s">
        <v>626</v>
      </c>
    </row>
    <row r="181" spans="3:4">
      <c r="C181" s="16" t="s">
        <v>403</v>
      </c>
      <c r="D181" s="17" t="s">
        <v>627</v>
      </c>
    </row>
    <row r="182" spans="3:4">
      <c r="C182" s="16" t="s">
        <v>403</v>
      </c>
      <c r="D182" s="17" t="s">
        <v>628</v>
      </c>
    </row>
    <row r="183" spans="3:4">
      <c r="C183" s="16" t="s">
        <v>403</v>
      </c>
      <c r="D183" s="17" t="s">
        <v>629</v>
      </c>
    </row>
    <row r="184" spans="3:4">
      <c r="C184" s="16" t="s">
        <v>403</v>
      </c>
      <c r="D184" s="17" t="s">
        <v>630</v>
      </c>
    </row>
    <row r="185" spans="3:4">
      <c r="C185" s="16" t="s">
        <v>403</v>
      </c>
      <c r="D185" s="17" t="s">
        <v>631</v>
      </c>
    </row>
    <row r="186" spans="3:4">
      <c r="C186" s="16" t="s">
        <v>403</v>
      </c>
      <c r="D186" s="17" t="s">
        <v>632</v>
      </c>
    </row>
    <row r="187" spans="3:4">
      <c r="C187" s="16" t="s">
        <v>403</v>
      </c>
      <c r="D187" s="17" t="s">
        <v>633</v>
      </c>
    </row>
    <row r="188" spans="3:4">
      <c r="C188" s="16" t="s">
        <v>405</v>
      </c>
      <c r="D188" s="17" t="s">
        <v>634</v>
      </c>
    </row>
    <row r="189" spans="3:4">
      <c r="C189" s="16" t="s">
        <v>405</v>
      </c>
      <c r="D189" s="17" t="s">
        <v>635</v>
      </c>
    </row>
    <row r="190" spans="3:4">
      <c r="C190" s="16" t="s">
        <v>405</v>
      </c>
      <c r="D190" s="17" t="s">
        <v>636</v>
      </c>
    </row>
    <row r="191" spans="3:4">
      <c r="C191" s="16" t="s">
        <v>405</v>
      </c>
      <c r="D191" s="17" t="s">
        <v>637</v>
      </c>
    </row>
    <row r="192" spans="3:4">
      <c r="C192" s="16" t="s">
        <v>405</v>
      </c>
      <c r="D192" s="17" t="s">
        <v>638</v>
      </c>
    </row>
    <row r="193" spans="3:4">
      <c r="C193" s="16" t="s">
        <v>405</v>
      </c>
      <c r="D193" s="17" t="s">
        <v>639</v>
      </c>
    </row>
    <row r="194" spans="3:4">
      <c r="C194" s="16" t="s">
        <v>405</v>
      </c>
      <c r="D194" s="17" t="s">
        <v>640</v>
      </c>
    </row>
    <row r="195" spans="3:4">
      <c r="C195" s="16" t="s">
        <v>405</v>
      </c>
      <c r="D195" s="17" t="s">
        <v>641</v>
      </c>
    </row>
    <row r="196" spans="3:4">
      <c r="C196" s="16" t="s">
        <v>405</v>
      </c>
      <c r="D196" s="17" t="s">
        <v>642</v>
      </c>
    </row>
    <row r="197" spans="3:4">
      <c r="C197" s="16" t="s">
        <v>405</v>
      </c>
      <c r="D197" s="17" t="s">
        <v>643</v>
      </c>
    </row>
    <row r="198" spans="3:4">
      <c r="C198" s="16" t="s">
        <v>405</v>
      </c>
      <c r="D198" s="17" t="s">
        <v>644</v>
      </c>
    </row>
    <row r="199" spans="3:4">
      <c r="C199" s="16" t="s">
        <v>405</v>
      </c>
      <c r="D199" s="17" t="s">
        <v>645</v>
      </c>
    </row>
    <row r="200" spans="3:4">
      <c r="C200" s="16" t="s">
        <v>405</v>
      </c>
      <c r="D200" s="17" t="s">
        <v>646</v>
      </c>
    </row>
    <row r="201" spans="3:4">
      <c r="C201" s="16" t="s">
        <v>405</v>
      </c>
      <c r="D201" s="17" t="s">
        <v>647</v>
      </c>
    </row>
    <row r="202" spans="3:4">
      <c r="C202" s="16" t="s">
        <v>405</v>
      </c>
      <c r="D202" s="17" t="s">
        <v>648</v>
      </c>
    </row>
    <row r="203" spans="3:4">
      <c r="C203" s="16" t="s">
        <v>405</v>
      </c>
      <c r="D203" s="17" t="s">
        <v>649</v>
      </c>
    </row>
    <row r="204" spans="3:4">
      <c r="C204" s="16" t="s">
        <v>405</v>
      </c>
      <c r="D204" s="17" t="s">
        <v>650</v>
      </c>
    </row>
    <row r="205" spans="3:4">
      <c r="C205" s="16" t="s">
        <v>405</v>
      </c>
      <c r="D205" s="17" t="s">
        <v>651</v>
      </c>
    </row>
    <row r="206" spans="3:4">
      <c r="C206" s="16" t="s">
        <v>405</v>
      </c>
      <c r="D206" s="17" t="s">
        <v>652</v>
      </c>
    </row>
    <row r="207" spans="3:4">
      <c r="C207" s="16" t="s">
        <v>405</v>
      </c>
      <c r="D207" s="17" t="s">
        <v>653</v>
      </c>
    </row>
    <row r="208" spans="3:4">
      <c r="C208" s="16" t="s">
        <v>405</v>
      </c>
      <c r="D208" s="17" t="s">
        <v>654</v>
      </c>
    </row>
    <row r="209" spans="3:4">
      <c r="C209" s="16" t="s">
        <v>405</v>
      </c>
      <c r="D209" s="17" t="s">
        <v>655</v>
      </c>
    </row>
    <row r="210" spans="3:4">
      <c r="C210" s="16" t="s">
        <v>405</v>
      </c>
      <c r="D210" s="17" t="s">
        <v>656</v>
      </c>
    </row>
    <row r="211" spans="3:4">
      <c r="C211" s="16" t="s">
        <v>405</v>
      </c>
      <c r="D211" s="17" t="s">
        <v>657</v>
      </c>
    </row>
    <row r="212" spans="3:4">
      <c r="C212" s="16" t="s">
        <v>405</v>
      </c>
      <c r="D212" s="17" t="s">
        <v>658</v>
      </c>
    </row>
    <row r="213" spans="3:4">
      <c r="C213" s="16" t="s">
        <v>405</v>
      </c>
      <c r="D213" s="17" t="s">
        <v>659</v>
      </c>
    </row>
    <row r="214" spans="3:4">
      <c r="C214" s="16" t="s">
        <v>405</v>
      </c>
      <c r="D214" s="17" t="s">
        <v>660</v>
      </c>
    </row>
    <row r="215" spans="3:4">
      <c r="C215" s="16" t="s">
        <v>405</v>
      </c>
      <c r="D215" s="17" t="s">
        <v>661</v>
      </c>
    </row>
    <row r="216" spans="3:4">
      <c r="C216" s="16" t="s">
        <v>405</v>
      </c>
      <c r="D216" s="17" t="s">
        <v>662</v>
      </c>
    </row>
    <row r="217" spans="3:4">
      <c r="C217" s="16" t="s">
        <v>405</v>
      </c>
      <c r="D217" s="17" t="s">
        <v>663</v>
      </c>
    </row>
    <row r="218" spans="3:4">
      <c r="C218" s="16" t="s">
        <v>405</v>
      </c>
      <c r="D218" s="17" t="s">
        <v>664</v>
      </c>
    </row>
    <row r="219" spans="3:4">
      <c r="C219" s="16" t="s">
        <v>405</v>
      </c>
      <c r="D219" s="17" t="s">
        <v>665</v>
      </c>
    </row>
    <row r="220" spans="3:4">
      <c r="C220" s="16" t="s">
        <v>405</v>
      </c>
      <c r="D220" s="17" t="s">
        <v>666</v>
      </c>
    </row>
    <row r="221" spans="3:4">
      <c r="C221" s="16" t="s">
        <v>405</v>
      </c>
      <c r="D221" s="17" t="s">
        <v>667</v>
      </c>
    </row>
    <row r="222" spans="3:4">
      <c r="C222" s="16" t="s">
        <v>405</v>
      </c>
      <c r="D222" s="17" t="s">
        <v>668</v>
      </c>
    </row>
    <row r="223" spans="3:4">
      <c r="C223" s="16" t="s">
        <v>405</v>
      </c>
      <c r="D223" s="17" t="s">
        <v>669</v>
      </c>
    </row>
    <row r="224" spans="3:4">
      <c r="C224" s="16" t="s">
        <v>405</v>
      </c>
      <c r="D224" s="17" t="s">
        <v>670</v>
      </c>
    </row>
    <row r="225" spans="3:4">
      <c r="C225" s="16" t="s">
        <v>405</v>
      </c>
      <c r="D225" s="17" t="s">
        <v>671</v>
      </c>
    </row>
    <row r="226" spans="3:4">
      <c r="C226" s="16" t="s">
        <v>405</v>
      </c>
      <c r="D226" s="17" t="s">
        <v>672</v>
      </c>
    </row>
    <row r="227" spans="3:4">
      <c r="C227" s="16" t="s">
        <v>405</v>
      </c>
      <c r="D227" s="17" t="s">
        <v>673</v>
      </c>
    </row>
    <row r="228" spans="3:4">
      <c r="C228" s="16" t="s">
        <v>407</v>
      </c>
      <c r="D228" s="17" t="s">
        <v>674</v>
      </c>
    </row>
    <row r="229" spans="3:4">
      <c r="C229" s="16" t="s">
        <v>407</v>
      </c>
      <c r="D229" s="17" t="s">
        <v>675</v>
      </c>
    </row>
    <row r="230" spans="3:4">
      <c r="C230" s="16" t="s">
        <v>407</v>
      </c>
      <c r="D230" s="17" t="s">
        <v>676</v>
      </c>
    </row>
    <row r="231" spans="3:4">
      <c r="C231" s="16" t="s">
        <v>407</v>
      </c>
      <c r="D231" s="17" t="s">
        <v>677</v>
      </c>
    </row>
    <row r="232" spans="3:4">
      <c r="C232" s="16" t="s">
        <v>407</v>
      </c>
      <c r="D232" s="17" t="s">
        <v>678</v>
      </c>
    </row>
    <row r="233" spans="3:4">
      <c r="C233" s="16" t="s">
        <v>407</v>
      </c>
      <c r="D233" s="17" t="s">
        <v>679</v>
      </c>
    </row>
    <row r="234" spans="3:4">
      <c r="C234" s="16" t="s">
        <v>407</v>
      </c>
      <c r="D234" s="17" t="s">
        <v>680</v>
      </c>
    </row>
    <row r="235" spans="3:4">
      <c r="C235" s="16" t="s">
        <v>407</v>
      </c>
      <c r="D235" s="17" t="s">
        <v>681</v>
      </c>
    </row>
    <row r="236" spans="3:4">
      <c r="C236" s="16" t="s">
        <v>407</v>
      </c>
      <c r="D236" s="17" t="s">
        <v>682</v>
      </c>
    </row>
    <row r="237" spans="3:4">
      <c r="C237" s="16" t="s">
        <v>407</v>
      </c>
      <c r="D237" s="17" t="s">
        <v>683</v>
      </c>
    </row>
    <row r="238" spans="3:4">
      <c r="C238" s="16" t="s">
        <v>407</v>
      </c>
      <c r="D238" s="17" t="s">
        <v>684</v>
      </c>
    </row>
    <row r="239" spans="3:4">
      <c r="C239" s="16" t="s">
        <v>407</v>
      </c>
      <c r="D239" s="17" t="s">
        <v>685</v>
      </c>
    </row>
    <row r="240" spans="3:4">
      <c r="C240" s="16" t="s">
        <v>407</v>
      </c>
      <c r="D240" s="17" t="s">
        <v>686</v>
      </c>
    </row>
    <row r="241" spans="3:4">
      <c r="C241" s="16" t="s">
        <v>407</v>
      </c>
      <c r="D241" s="17" t="s">
        <v>687</v>
      </c>
    </row>
    <row r="242" spans="3:4">
      <c r="C242" s="16" t="s">
        <v>407</v>
      </c>
      <c r="D242" s="17" t="s">
        <v>688</v>
      </c>
    </row>
    <row r="243" spans="3:4">
      <c r="C243" s="16" t="s">
        <v>407</v>
      </c>
      <c r="D243" s="17" t="s">
        <v>689</v>
      </c>
    </row>
    <row r="244" spans="3:4">
      <c r="C244" s="16" t="s">
        <v>407</v>
      </c>
      <c r="D244" s="17" t="s">
        <v>690</v>
      </c>
    </row>
    <row r="245" spans="3:4">
      <c r="C245" s="16" t="s">
        <v>407</v>
      </c>
      <c r="D245" s="17" t="s">
        <v>691</v>
      </c>
    </row>
    <row r="246" spans="3:4">
      <c r="C246" s="16" t="s">
        <v>407</v>
      </c>
      <c r="D246" s="17" t="s">
        <v>692</v>
      </c>
    </row>
    <row r="247" spans="3:4">
      <c r="C247" s="16" t="s">
        <v>407</v>
      </c>
      <c r="D247" s="17" t="s">
        <v>693</v>
      </c>
    </row>
    <row r="248" spans="3:4">
      <c r="C248" s="16" t="s">
        <v>407</v>
      </c>
      <c r="D248" s="17" t="s">
        <v>694</v>
      </c>
    </row>
    <row r="249" spans="3:4">
      <c r="C249" s="16" t="s">
        <v>407</v>
      </c>
      <c r="D249" s="17" t="s">
        <v>695</v>
      </c>
    </row>
    <row r="250" spans="3:4">
      <c r="C250" s="16" t="s">
        <v>407</v>
      </c>
      <c r="D250" s="17" t="s">
        <v>696</v>
      </c>
    </row>
    <row r="251" spans="3:4">
      <c r="C251" s="16" t="s">
        <v>407</v>
      </c>
      <c r="D251" s="17" t="s">
        <v>697</v>
      </c>
    </row>
    <row r="252" spans="3:4">
      <c r="C252" s="16" t="s">
        <v>407</v>
      </c>
      <c r="D252" s="17" t="s">
        <v>698</v>
      </c>
    </row>
    <row r="253" spans="3:4">
      <c r="C253" s="16" t="s">
        <v>407</v>
      </c>
      <c r="D253" s="17" t="s">
        <v>699</v>
      </c>
    </row>
    <row r="254" spans="3:4">
      <c r="C254" s="16" t="s">
        <v>407</v>
      </c>
      <c r="D254" s="17" t="s">
        <v>700</v>
      </c>
    </row>
    <row r="255" spans="3:4">
      <c r="C255" s="16" t="s">
        <v>407</v>
      </c>
      <c r="D255" s="17" t="s">
        <v>701</v>
      </c>
    </row>
    <row r="256" spans="3:4">
      <c r="C256" s="16" t="s">
        <v>407</v>
      </c>
      <c r="D256" s="17" t="s">
        <v>702</v>
      </c>
    </row>
    <row r="257" spans="3:4">
      <c r="C257" s="16" t="s">
        <v>407</v>
      </c>
      <c r="D257" s="17" t="s">
        <v>703</v>
      </c>
    </row>
    <row r="258" spans="3:4">
      <c r="C258" s="16" t="s">
        <v>407</v>
      </c>
      <c r="D258" s="17" t="s">
        <v>704</v>
      </c>
    </row>
    <row r="259" spans="3:4">
      <c r="C259" s="16" t="s">
        <v>407</v>
      </c>
      <c r="D259" s="17" t="s">
        <v>705</v>
      </c>
    </row>
    <row r="260" spans="3:4">
      <c r="C260" s="16" t="s">
        <v>407</v>
      </c>
      <c r="D260" s="17" t="s">
        <v>706</v>
      </c>
    </row>
    <row r="261" spans="3:4">
      <c r="C261" s="16" t="s">
        <v>409</v>
      </c>
      <c r="D261" s="17" t="s">
        <v>707</v>
      </c>
    </row>
    <row r="262" spans="3:4">
      <c r="C262" s="16" t="s">
        <v>409</v>
      </c>
      <c r="D262" s="17" t="s">
        <v>708</v>
      </c>
    </row>
    <row r="263" spans="3:4">
      <c r="C263" s="16" t="s">
        <v>409</v>
      </c>
      <c r="D263" s="17" t="s">
        <v>709</v>
      </c>
    </row>
    <row r="264" spans="3:4">
      <c r="C264" s="16" t="s">
        <v>409</v>
      </c>
      <c r="D264" s="17" t="s">
        <v>710</v>
      </c>
    </row>
    <row r="265" spans="3:4">
      <c r="C265" s="16" t="s">
        <v>409</v>
      </c>
      <c r="D265" s="17" t="s">
        <v>711</v>
      </c>
    </row>
    <row r="266" spans="3:4">
      <c r="C266" s="16" t="s">
        <v>409</v>
      </c>
      <c r="D266" s="17" t="s">
        <v>712</v>
      </c>
    </row>
    <row r="267" spans="3:4">
      <c r="C267" s="16" t="s">
        <v>409</v>
      </c>
      <c r="D267" s="17" t="s">
        <v>713</v>
      </c>
    </row>
    <row r="268" spans="3:4">
      <c r="C268" s="16" t="s">
        <v>409</v>
      </c>
      <c r="D268" s="17" t="s">
        <v>714</v>
      </c>
    </row>
    <row r="269" spans="3:4">
      <c r="C269" s="16" t="s">
        <v>409</v>
      </c>
      <c r="D269" s="17" t="s">
        <v>715</v>
      </c>
    </row>
    <row r="270" spans="3:4">
      <c r="C270" s="16" t="s">
        <v>409</v>
      </c>
      <c r="D270" s="17" t="s">
        <v>716</v>
      </c>
    </row>
    <row r="271" spans="3:4">
      <c r="C271" s="16" t="s">
        <v>409</v>
      </c>
      <c r="D271" s="17" t="s">
        <v>717</v>
      </c>
    </row>
    <row r="272" spans="3:4">
      <c r="C272" s="16" t="s">
        <v>409</v>
      </c>
      <c r="D272" s="17" t="s">
        <v>718</v>
      </c>
    </row>
    <row r="273" spans="3:4">
      <c r="C273" s="16" t="s">
        <v>409</v>
      </c>
      <c r="D273" s="17" t="s">
        <v>719</v>
      </c>
    </row>
    <row r="274" spans="3:4">
      <c r="C274" s="16" t="s">
        <v>409</v>
      </c>
      <c r="D274" s="17" t="s">
        <v>720</v>
      </c>
    </row>
    <row r="275" spans="3:4">
      <c r="C275" s="16" t="s">
        <v>409</v>
      </c>
      <c r="D275" s="17" t="s">
        <v>721</v>
      </c>
    </row>
    <row r="276" spans="3:4">
      <c r="C276" s="16" t="s">
        <v>409</v>
      </c>
      <c r="D276" s="17" t="s">
        <v>722</v>
      </c>
    </row>
    <row r="277" spans="3:4">
      <c r="C277" s="16" t="s">
        <v>409</v>
      </c>
      <c r="D277" s="17" t="s">
        <v>723</v>
      </c>
    </row>
    <row r="278" spans="3:4">
      <c r="C278" s="16" t="s">
        <v>409</v>
      </c>
      <c r="D278" s="17" t="s">
        <v>724</v>
      </c>
    </row>
    <row r="279" spans="3:4">
      <c r="C279" s="16" t="s">
        <v>409</v>
      </c>
      <c r="D279" s="17" t="s">
        <v>725</v>
      </c>
    </row>
    <row r="280" spans="3:4">
      <c r="C280" s="16" t="s">
        <v>409</v>
      </c>
      <c r="D280" s="17" t="s">
        <v>726</v>
      </c>
    </row>
    <row r="281" spans="3:4">
      <c r="C281" s="16" t="s">
        <v>409</v>
      </c>
      <c r="D281" s="17" t="s">
        <v>727</v>
      </c>
    </row>
    <row r="282" spans="3:4">
      <c r="C282" s="16" t="s">
        <v>409</v>
      </c>
      <c r="D282" s="17" t="s">
        <v>728</v>
      </c>
    </row>
    <row r="283" spans="3:4">
      <c r="C283" s="16" t="s">
        <v>409</v>
      </c>
      <c r="D283" s="17" t="s">
        <v>729</v>
      </c>
    </row>
    <row r="284" spans="3:4">
      <c r="C284" s="16" t="s">
        <v>409</v>
      </c>
      <c r="D284" s="17" t="s">
        <v>730</v>
      </c>
    </row>
    <row r="285" spans="3:4">
      <c r="C285" s="16" t="s">
        <v>409</v>
      </c>
      <c r="D285" s="17" t="s">
        <v>731</v>
      </c>
    </row>
    <row r="286" spans="3:4">
      <c r="C286" s="16" t="s">
        <v>409</v>
      </c>
      <c r="D286" s="17" t="s">
        <v>732</v>
      </c>
    </row>
    <row r="287" spans="3:4">
      <c r="C287" s="16" t="s">
        <v>409</v>
      </c>
      <c r="D287" s="17" t="s">
        <v>733</v>
      </c>
    </row>
    <row r="288" spans="3:4">
      <c r="C288" s="16" t="s">
        <v>409</v>
      </c>
      <c r="D288" s="17" t="s">
        <v>734</v>
      </c>
    </row>
    <row r="289" spans="3:4">
      <c r="C289" s="16" t="s">
        <v>409</v>
      </c>
      <c r="D289" s="17" t="s">
        <v>735</v>
      </c>
    </row>
    <row r="290" spans="3:4">
      <c r="C290" s="16" t="s">
        <v>409</v>
      </c>
      <c r="D290" s="17" t="s">
        <v>736</v>
      </c>
    </row>
    <row r="291" spans="3:4">
      <c r="C291" s="16" t="s">
        <v>409</v>
      </c>
      <c r="D291" s="17" t="s">
        <v>737</v>
      </c>
    </row>
    <row r="292" spans="3:4">
      <c r="C292" s="16" t="s">
        <v>409</v>
      </c>
      <c r="D292" s="17" t="s">
        <v>738</v>
      </c>
    </row>
    <row r="293" spans="3:4">
      <c r="C293" s="16" t="s">
        <v>409</v>
      </c>
      <c r="D293" s="17" t="s">
        <v>739</v>
      </c>
    </row>
    <row r="294" spans="3:4">
      <c r="C294" s="16" t="s">
        <v>409</v>
      </c>
      <c r="D294" s="17" t="s">
        <v>740</v>
      </c>
    </row>
    <row r="295" spans="3:4">
      <c r="C295" s="16" t="s">
        <v>409</v>
      </c>
      <c r="D295" s="17" t="s">
        <v>741</v>
      </c>
    </row>
    <row r="296" spans="3:4">
      <c r="C296" s="16" t="s">
        <v>411</v>
      </c>
      <c r="D296" s="17" t="s">
        <v>742</v>
      </c>
    </row>
    <row r="297" spans="3:4">
      <c r="C297" s="16" t="s">
        <v>411</v>
      </c>
      <c r="D297" s="17" t="s">
        <v>743</v>
      </c>
    </row>
    <row r="298" spans="3:4">
      <c r="C298" s="16" t="s">
        <v>411</v>
      </c>
      <c r="D298" s="17" t="s">
        <v>744</v>
      </c>
    </row>
    <row r="299" spans="3:4">
      <c r="C299" s="16" t="s">
        <v>411</v>
      </c>
      <c r="D299" s="17" t="s">
        <v>745</v>
      </c>
    </row>
    <row r="300" spans="3:4">
      <c r="C300" s="16" t="s">
        <v>411</v>
      </c>
      <c r="D300" s="17" t="s">
        <v>746</v>
      </c>
    </row>
    <row r="301" spans="3:4">
      <c r="C301" s="16" t="s">
        <v>411</v>
      </c>
      <c r="D301" s="17" t="s">
        <v>747</v>
      </c>
    </row>
    <row r="302" spans="3:4">
      <c r="C302" s="16" t="s">
        <v>411</v>
      </c>
      <c r="D302" s="17" t="s">
        <v>748</v>
      </c>
    </row>
    <row r="303" spans="3:4">
      <c r="C303" s="16" t="s">
        <v>411</v>
      </c>
      <c r="D303" s="17" t="s">
        <v>749</v>
      </c>
    </row>
    <row r="304" spans="3:4">
      <c r="C304" s="16" t="s">
        <v>411</v>
      </c>
      <c r="D304" s="17" t="s">
        <v>750</v>
      </c>
    </row>
    <row r="305" spans="3:4">
      <c r="C305" s="16" t="s">
        <v>411</v>
      </c>
      <c r="D305" s="17" t="s">
        <v>751</v>
      </c>
    </row>
    <row r="306" spans="3:4">
      <c r="C306" s="16" t="s">
        <v>411</v>
      </c>
      <c r="D306" s="17" t="s">
        <v>752</v>
      </c>
    </row>
    <row r="307" spans="3:4">
      <c r="C307" s="16" t="s">
        <v>411</v>
      </c>
      <c r="D307" s="17" t="s">
        <v>753</v>
      </c>
    </row>
    <row r="308" spans="3:4">
      <c r="C308" s="16" t="s">
        <v>411</v>
      </c>
      <c r="D308" s="17" t="s">
        <v>754</v>
      </c>
    </row>
    <row r="309" spans="3:4">
      <c r="C309" s="16" t="s">
        <v>411</v>
      </c>
      <c r="D309" s="17" t="s">
        <v>755</v>
      </c>
    </row>
    <row r="310" spans="3:4">
      <c r="C310" s="16" t="s">
        <v>411</v>
      </c>
      <c r="D310" s="17" t="s">
        <v>756</v>
      </c>
    </row>
    <row r="311" spans="3:4">
      <c r="C311" s="16" t="s">
        <v>411</v>
      </c>
      <c r="D311" s="17" t="s">
        <v>757</v>
      </c>
    </row>
    <row r="312" spans="3:4">
      <c r="C312" s="16" t="s">
        <v>411</v>
      </c>
      <c r="D312" s="17" t="s">
        <v>758</v>
      </c>
    </row>
    <row r="313" spans="3:4">
      <c r="C313" s="16" t="s">
        <v>411</v>
      </c>
      <c r="D313" s="17" t="s">
        <v>759</v>
      </c>
    </row>
    <row r="314" spans="3:4">
      <c r="C314" s="16" t="s">
        <v>411</v>
      </c>
      <c r="D314" s="17" t="s">
        <v>760</v>
      </c>
    </row>
    <row r="315" spans="3:4">
      <c r="C315" s="16" t="s">
        <v>411</v>
      </c>
      <c r="D315" s="17" t="s">
        <v>761</v>
      </c>
    </row>
    <row r="316" spans="3:4">
      <c r="C316" s="16" t="s">
        <v>411</v>
      </c>
      <c r="D316" s="17" t="s">
        <v>762</v>
      </c>
    </row>
    <row r="317" spans="3:4">
      <c r="C317" s="16" t="s">
        <v>411</v>
      </c>
      <c r="D317" s="17" t="s">
        <v>763</v>
      </c>
    </row>
    <row r="318" spans="3:4">
      <c r="C318" s="16" t="s">
        <v>411</v>
      </c>
      <c r="D318" s="17" t="s">
        <v>764</v>
      </c>
    </row>
    <row r="319" spans="3:4">
      <c r="C319" s="16" t="s">
        <v>411</v>
      </c>
      <c r="D319" s="17" t="s">
        <v>765</v>
      </c>
    </row>
    <row r="320" spans="3:4">
      <c r="C320" s="16" t="s">
        <v>411</v>
      </c>
      <c r="D320" s="17" t="s">
        <v>766</v>
      </c>
    </row>
    <row r="321" spans="3:4">
      <c r="C321" s="16" t="s">
        <v>413</v>
      </c>
      <c r="D321" s="17" t="s">
        <v>767</v>
      </c>
    </row>
    <row r="322" spans="3:4">
      <c r="C322" s="16" t="s">
        <v>413</v>
      </c>
      <c r="D322" s="17" t="s">
        <v>768</v>
      </c>
    </row>
    <row r="323" spans="3:4">
      <c r="C323" s="16" t="s">
        <v>413</v>
      </c>
      <c r="D323" s="17" t="s">
        <v>769</v>
      </c>
    </row>
    <row r="324" spans="3:4">
      <c r="C324" s="16" t="s">
        <v>413</v>
      </c>
      <c r="D324" s="17" t="s">
        <v>770</v>
      </c>
    </row>
    <row r="325" spans="3:4">
      <c r="C325" s="16" t="s">
        <v>413</v>
      </c>
      <c r="D325" s="17" t="s">
        <v>771</v>
      </c>
    </row>
    <row r="326" spans="3:4">
      <c r="C326" s="16" t="s">
        <v>413</v>
      </c>
      <c r="D326" s="17" t="s">
        <v>772</v>
      </c>
    </row>
    <row r="327" spans="3:4">
      <c r="C327" s="16" t="s">
        <v>413</v>
      </c>
      <c r="D327" s="17" t="s">
        <v>773</v>
      </c>
    </row>
    <row r="328" spans="3:4">
      <c r="C328" s="16" t="s">
        <v>413</v>
      </c>
      <c r="D328" s="17" t="s">
        <v>774</v>
      </c>
    </row>
    <row r="329" spans="3:4">
      <c r="C329" s="16" t="s">
        <v>413</v>
      </c>
      <c r="D329" s="17" t="s">
        <v>775</v>
      </c>
    </row>
    <row r="330" spans="3:4">
      <c r="C330" s="16" t="s">
        <v>413</v>
      </c>
      <c r="D330" s="17" t="s">
        <v>776</v>
      </c>
    </row>
    <row r="331" spans="3:4">
      <c r="C331" s="16" t="s">
        <v>413</v>
      </c>
      <c r="D331" s="17" t="s">
        <v>777</v>
      </c>
    </row>
    <row r="332" spans="3:4">
      <c r="C332" s="16" t="s">
        <v>413</v>
      </c>
      <c r="D332" s="17" t="s">
        <v>778</v>
      </c>
    </row>
    <row r="333" spans="3:4">
      <c r="C333" s="16" t="s">
        <v>413</v>
      </c>
      <c r="D333" s="17" t="s">
        <v>779</v>
      </c>
    </row>
    <row r="334" spans="3:4">
      <c r="C334" s="16" t="s">
        <v>413</v>
      </c>
      <c r="D334" s="17" t="s">
        <v>780</v>
      </c>
    </row>
    <row r="335" spans="3:4">
      <c r="C335" s="16" t="s">
        <v>413</v>
      </c>
      <c r="D335" s="17" t="s">
        <v>781</v>
      </c>
    </row>
    <row r="336" spans="3:4">
      <c r="C336" s="16" t="s">
        <v>413</v>
      </c>
      <c r="D336" s="17" t="s">
        <v>782</v>
      </c>
    </row>
    <row r="337" spans="3:4">
      <c r="C337" s="16" t="s">
        <v>413</v>
      </c>
      <c r="D337" s="17" t="s">
        <v>783</v>
      </c>
    </row>
    <row r="338" spans="3:4">
      <c r="C338" s="16" t="s">
        <v>413</v>
      </c>
      <c r="D338" s="17" t="s">
        <v>784</v>
      </c>
    </row>
    <row r="339" spans="3:4">
      <c r="C339" s="16" t="s">
        <v>413</v>
      </c>
      <c r="D339" s="17" t="s">
        <v>785</v>
      </c>
    </row>
    <row r="340" spans="3:4">
      <c r="C340" s="16" t="s">
        <v>413</v>
      </c>
      <c r="D340" s="17" t="s">
        <v>786</v>
      </c>
    </row>
    <row r="341" spans="3:4">
      <c r="C341" s="16" t="s">
        <v>413</v>
      </c>
      <c r="D341" s="17" t="s">
        <v>787</v>
      </c>
    </row>
    <row r="342" spans="3:4">
      <c r="C342" s="16" t="s">
        <v>413</v>
      </c>
      <c r="D342" s="17" t="s">
        <v>788</v>
      </c>
    </row>
    <row r="343" spans="3:4">
      <c r="C343" s="16" t="s">
        <v>413</v>
      </c>
      <c r="D343" s="17" t="s">
        <v>789</v>
      </c>
    </row>
    <row r="344" spans="3:4">
      <c r="C344" s="16" t="s">
        <v>413</v>
      </c>
      <c r="D344" s="17" t="s">
        <v>790</v>
      </c>
    </row>
    <row r="345" spans="3:4">
      <c r="C345" s="16" t="s">
        <v>413</v>
      </c>
      <c r="D345" s="17" t="s">
        <v>791</v>
      </c>
    </row>
    <row r="346" spans="3:4">
      <c r="C346" s="16" t="s">
        <v>413</v>
      </c>
      <c r="D346" s="17" t="s">
        <v>792</v>
      </c>
    </row>
    <row r="347" spans="3:4">
      <c r="C347" s="16" t="s">
        <v>413</v>
      </c>
      <c r="D347" s="17" t="s">
        <v>793</v>
      </c>
    </row>
    <row r="348" spans="3:4">
      <c r="C348" s="16" t="s">
        <v>413</v>
      </c>
      <c r="D348" s="17" t="s">
        <v>794</v>
      </c>
    </row>
    <row r="349" spans="3:4">
      <c r="C349" s="16" t="s">
        <v>413</v>
      </c>
      <c r="D349" s="17" t="s">
        <v>795</v>
      </c>
    </row>
    <row r="350" spans="3:4">
      <c r="C350" s="16" t="s">
        <v>413</v>
      </c>
      <c r="D350" s="17" t="s">
        <v>796</v>
      </c>
    </row>
    <row r="351" spans="3:4">
      <c r="C351" s="16" t="s">
        <v>413</v>
      </c>
      <c r="D351" s="17" t="s">
        <v>797</v>
      </c>
    </row>
    <row r="352" spans="3:4">
      <c r="C352" s="16" t="s">
        <v>413</v>
      </c>
      <c r="D352" s="17" t="s">
        <v>798</v>
      </c>
    </row>
    <row r="353" spans="3:4">
      <c r="C353" s="16" t="s">
        <v>413</v>
      </c>
      <c r="D353" s="17" t="s">
        <v>799</v>
      </c>
    </row>
    <row r="354" spans="3:4">
      <c r="C354" s="16" t="s">
        <v>413</v>
      </c>
      <c r="D354" s="17" t="s">
        <v>800</v>
      </c>
    </row>
    <row r="355" spans="3:4">
      <c r="C355" s="16" t="s">
        <v>413</v>
      </c>
      <c r="D355" s="17" t="s">
        <v>801</v>
      </c>
    </row>
    <row r="356" spans="3:4">
      <c r="C356" s="16" t="s">
        <v>415</v>
      </c>
      <c r="D356" s="17" t="s">
        <v>802</v>
      </c>
    </row>
    <row r="357" spans="3:4">
      <c r="C357" s="16" t="s">
        <v>415</v>
      </c>
      <c r="D357" s="17" t="s">
        <v>803</v>
      </c>
    </row>
    <row r="358" spans="3:4">
      <c r="C358" s="16" t="s">
        <v>415</v>
      </c>
      <c r="D358" s="17" t="s">
        <v>804</v>
      </c>
    </row>
    <row r="359" spans="3:4">
      <c r="C359" s="16" t="s">
        <v>415</v>
      </c>
      <c r="D359" s="17" t="s">
        <v>805</v>
      </c>
    </row>
    <row r="360" spans="3:4">
      <c r="C360" s="16" t="s">
        <v>415</v>
      </c>
      <c r="D360" s="17" t="s">
        <v>806</v>
      </c>
    </row>
    <row r="361" spans="3:4">
      <c r="C361" s="16" t="s">
        <v>415</v>
      </c>
      <c r="D361" s="17" t="s">
        <v>807</v>
      </c>
    </row>
    <row r="362" spans="3:4">
      <c r="C362" s="16" t="s">
        <v>415</v>
      </c>
      <c r="D362" s="17" t="s">
        <v>808</v>
      </c>
    </row>
    <row r="363" spans="3:4">
      <c r="C363" s="16" t="s">
        <v>415</v>
      </c>
      <c r="D363" s="17" t="s">
        <v>809</v>
      </c>
    </row>
    <row r="364" spans="3:4">
      <c r="C364" s="16" t="s">
        <v>415</v>
      </c>
      <c r="D364" s="17" t="s">
        <v>810</v>
      </c>
    </row>
    <row r="365" spans="3:4">
      <c r="C365" s="16" t="s">
        <v>415</v>
      </c>
      <c r="D365" s="17" t="s">
        <v>811</v>
      </c>
    </row>
    <row r="366" spans="3:4">
      <c r="C366" s="16" t="s">
        <v>415</v>
      </c>
      <c r="D366" s="17" t="s">
        <v>812</v>
      </c>
    </row>
    <row r="367" spans="3:4">
      <c r="C367" s="16" t="s">
        <v>415</v>
      </c>
      <c r="D367" s="17" t="s">
        <v>465</v>
      </c>
    </row>
    <row r="368" spans="3:4">
      <c r="C368" s="16" t="s">
        <v>415</v>
      </c>
      <c r="D368" s="17" t="s">
        <v>813</v>
      </c>
    </row>
    <row r="369" spans="3:4">
      <c r="C369" s="16" t="s">
        <v>415</v>
      </c>
      <c r="D369" s="17" t="s">
        <v>814</v>
      </c>
    </row>
    <row r="370" spans="3:4">
      <c r="C370" s="16" t="s">
        <v>415</v>
      </c>
      <c r="D370" s="17" t="s">
        <v>815</v>
      </c>
    </row>
    <row r="371" spans="3:4">
      <c r="C371" s="16" t="s">
        <v>415</v>
      </c>
      <c r="D371" s="17" t="s">
        <v>816</v>
      </c>
    </row>
    <row r="372" spans="3:4">
      <c r="C372" s="16" t="s">
        <v>415</v>
      </c>
      <c r="D372" s="17" t="s">
        <v>817</v>
      </c>
    </row>
    <row r="373" spans="3:4">
      <c r="C373" s="16" t="s">
        <v>415</v>
      </c>
      <c r="D373" s="17" t="s">
        <v>818</v>
      </c>
    </row>
    <row r="374" spans="3:4">
      <c r="C374" s="16" t="s">
        <v>415</v>
      </c>
      <c r="D374" s="17" t="s">
        <v>819</v>
      </c>
    </row>
    <row r="375" spans="3:4">
      <c r="C375" s="16" t="s">
        <v>415</v>
      </c>
      <c r="D375" s="17" t="s">
        <v>820</v>
      </c>
    </row>
    <row r="376" spans="3:4">
      <c r="C376" s="16" t="s">
        <v>415</v>
      </c>
      <c r="D376" s="17" t="s">
        <v>821</v>
      </c>
    </row>
    <row r="377" spans="3:4">
      <c r="C377" s="16" t="s">
        <v>415</v>
      </c>
      <c r="D377" s="17" t="s">
        <v>822</v>
      </c>
    </row>
    <row r="378" spans="3:4">
      <c r="C378" s="16" t="s">
        <v>415</v>
      </c>
      <c r="D378" s="17" t="s">
        <v>823</v>
      </c>
    </row>
    <row r="379" spans="3:4">
      <c r="C379" s="16" t="s">
        <v>415</v>
      </c>
      <c r="D379" s="17" t="s">
        <v>824</v>
      </c>
    </row>
    <row r="380" spans="3:4">
      <c r="C380" s="16" t="s">
        <v>415</v>
      </c>
      <c r="D380" s="17" t="s">
        <v>825</v>
      </c>
    </row>
    <row r="381" spans="3:4">
      <c r="C381" s="16" t="s">
        <v>415</v>
      </c>
      <c r="D381" s="17" t="s">
        <v>826</v>
      </c>
    </row>
    <row r="382" spans="3:4">
      <c r="C382" s="16" t="s">
        <v>415</v>
      </c>
      <c r="D382" s="17" t="s">
        <v>827</v>
      </c>
    </row>
    <row r="383" spans="3:4">
      <c r="C383" s="16" t="s">
        <v>415</v>
      </c>
      <c r="D383" s="17" t="s">
        <v>828</v>
      </c>
    </row>
    <row r="384" spans="3:4">
      <c r="C384" s="16" t="s">
        <v>415</v>
      </c>
      <c r="D384" s="17" t="s">
        <v>829</v>
      </c>
    </row>
    <row r="385" spans="3:4">
      <c r="C385" s="16" t="s">
        <v>415</v>
      </c>
      <c r="D385" s="17" t="s">
        <v>830</v>
      </c>
    </row>
    <row r="386" spans="3:4">
      <c r="C386" s="16" t="s">
        <v>415</v>
      </c>
      <c r="D386" s="17" t="s">
        <v>831</v>
      </c>
    </row>
    <row r="387" spans="3:4">
      <c r="C387" s="16" t="s">
        <v>415</v>
      </c>
      <c r="D387" s="17" t="s">
        <v>787</v>
      </c>
    </row>
    <row r="388" spans="3:4">
      <c r="C388" s="16" t="s">
        <v>415</v>
      </c>
      <c r="D388" s="17" t="s">
        <v>832</v>
      </c>
    </row>
    <row r="389" spans="3:4">
      <c r="C389" s="16" t="s">
        <v>415</v>
      </c>
      <c r="D389" s="17" t="s">
        <v>833</v>
      </c>
    </row>
    <row r="390" spans="3:4">
      <c r="C390" s="16" t="s">
        <v>415</v>
      </c>
      <c r="D390" s="17" t="s">
        <v>834</v>
      </c>
    </row>
    <row r="391" spans="3:4">
      <c r="C391" s="16" t="s">
        <v>415</v>
      </c>
      <c r="D391" s="17" t="s">
        <v>835</v>
      </c>
    </row>
    <row r="392" spans="3:4">
      <c r="C392" s="16" t="s">
        <v>415</v>
      </c>
      <c r="D392" s="17" t="s">
        <v>836</v>
      </c>
    </row>
    <row r="393" spans="3:4">
      <c r="C393" s="16" t="s">
        <v>415</v>
      </c>
      <c r="D393" s="17" t="s">
        <v>837</v>
      </c>
    </row>
    <row r="394" spans="3:4">
      <c r="C394" s="16" t="s">
        <v>415</v>
      </c>
      <c r="D394" s="17" t="s">
        <v>838</v>
      </c>
    </row>
    <row r="395" spans="3:4">
      <c r="C395" s="16" t="s">
        <v>415</v>
      </c>
      <c r="D395" s="17" t="s">
        <v>839</v>
      </c>
    </row>
    <row r="396" spans="3:4">
      <c r="C396" s="16" t="s">
        <v>415</v>
      </c>
      <c r="D396" s="17" t="s">
        <v>840</v>
      </c>
    </row>
    <row r="397" spans="3:4">
      <c r="C397" s="16" t="s">
        <v>415</v>
      </c>
      <c r="D397" s="17" t="s">
        <v>841</v>
      </c>
    </row>
    <row r="398" spans="3:4">
      <c r="C398" s="16" t="s">
        <v>415</v>
      </c>
      <c r="D398" s="17" t="s">
        <v>842</v>
      </c>
    </row>
    <row r="399" spans="3:4">
      <c r="C399" s="16" t="s">
        <v>415</v>
      </c>
      <c r="D399" s="17" t="s">
        <v>843</v>
      </c>
    </row>
    <row r="400" spans="3:4">
      <c r="C400" s="16" t="s">
        <v>415</v>
      </c>
      <c r="D400" s="17" t="s">
        <v>844</v>
      </c>
    </row>
    <row r="401" spans="3:4">
      <c r="C401" s="16" t="s">
        <v>415</v>
      </c>
      <c r="D401" s="17" t="s">
        <v>845</v>
      </c>
    </row>
    <row r="402" spans="3:4">
      <c r="C402" s="16" t="s">
        <v>415</v>
      </c>
      <c r="D402" s="17" t="s">
        <v>846</v>
      </c>
    </row>
    <row r="403" spans="3:4">
      <c r="C403" s="16" t="s">
        <v>415</v>
      </c>
      <c r="D403" s="17" t="s">
        <v>847</v>
      </c>
    </row>
    <row r="404" spans="3:4">
      <c r="C404" s="16" t="s">
        <v>415</v>
      </c>
      <c r="D404" s="17" t="s">
        <v>848</v>
      </c>
    </row>
    <row r="405" spans="3:4">
      <c r="C405" s="16" t="s">
        <v>415</v>
      </c>
      <c r="D405" s="17" t="s">
        <v>849</v>
      </c>
    </row>
    <row r="406" spans="3:4">
      <c r="C406" s="16" t="s">
        <v>415</v>
      </c>
      <c r="D406" s="17" t="s">
        <v>850</v>
      </c>
    </row>
    <row r="407" spans="3:4">
      <c r="C407" s="16" t="s">
        <v>415</v>
      </c>
      <c r="D407" s="17" t="s">
        <v>851</v>
      </c>
    </row>
    <row r="408" spans="3:4">
      <c r="C408" s="16" t="s">
        <v>415</v>
      </c>
      <c r="D408" s="17" t="s">
        <v>852</v>
      </c>
    </row>
    <row r="409" spans="3:4">
      <c r="C409" s="16" t="s">
        <v>415</v>
      </c>
      <c r="D409" s="17" t="s">
        <v>853</v>
      </c>
    </row>
    <row r="410" spans="3:4">
      <c r="C410" s="16" t="s">
        <v>415</v>
      </c>
      <c r="D410" s="17" t="s">
        <v>854</v>
      </c>
    </row>
    <row r="411" spans="3:4">
      <c r="C411" s="16" t="s">
        <v>415</v>
      </c>
      <c r="D411" s="17" t="s">
        <v>855</v>
      </c>
    </row>
    <row r="412" spans="3:4">
      <c r="C412" s="16" t="s">
        <v>415</v>
      </c>
      <c r="D412" s="17" t="s">
        <v>856</v>
      </c>
    </row>
    <row r="413" spans="3:4">
      <c r="C413" s="16" t="s">
        <v>415</v>
      </c>
      <c r="D413" s="17" t="s">
        <v>857</v>
      </c>
    </row>
    <row r="414" spans="3:4">
      <c r="C414" s="16" t="s">
        <v>415</v>
      </c>
      <c r="D414" s="17" t="s">
        <v>858</v>
      </c>
    </row>
    <row r="415" spans="3:4">
      <c r="C415" s="16" t="s">
        <v>417</v>
      </c>
      <c r="D415" s="17" t="s">
        <v>859</v>
      </c>
    </row>
    <row r="416" spans="3:4">
      <c r="C416" s="16" t="s">
        <v>417</v>
      </c>
      <c r="D416" s="17" t="s">
        <v>860</v>
      </c>
    </row>
    <row r="417" spans="3:4">
      <c r="C417" s="16" t="s">
        <v>417</v>
      </c>
      <c r="D417" s="17" t="s">
        <v>861</v>
      </c>
    </row>
    <row r="418" spans="3:4">
      <c r="C418" s="16" t="s">
        <v>417</v>
      </c>
      <c r="D418" s="17" t="s">
        <v>862</v>
      </c>
    </row>
    <row r="419" spans="3:4">
      <c r="C419" s="16" t="s">
        <v>417</v>
      </c>
      <c r="D419" s="17" t="s">
        <v>863</v>
      </c>
    </row>
    <row r="420" spans="3:4">
      <c r="C420" s="16" t="s">
        <v>417</v>
      </c>
      <c r="D420" s="17" t="s">
        <v>864</v>
      </c>
    </row>
    <row r="421" spans="3:4">
      <c r="C421" s="16" t="s">
        <v>417</v>
      </c>
      <c r="D421" s="17" t="s">
        <v>865</v>
      </c>
    </row>
    <row r="422" spans="3:4">
      <c r="C422" s="16" t="s">
        <v>417</v>
      </c>
      <c r="D422" s="17" t="s">
        <v>866</v>
      </c>
    </row>
    <row r="423" spans="3:4">
      <c r="C423" s="16" t="s">
        <v>417</v>
      </c>
      <c r="D423" s="17" t="s">
        <v>867</v>
      </c>
    </row>
    <row r="424" spans="3:4">
      <c r="C424" s="16" t="s">
        <v>417</v>
      </c>
      <c r="D424" s="17" t="s">
        <v>868</v>
      </c>
    </row>
    <row r="425" spans="3:4">
      <c r="C425" s="16" t="s">
        <v>417</v>
      </c>
      <c r="D425" s="17" t="s">
        <v>869</v>
      </c>
    </row>
    <row r="426" spans="3:4">
      <c r="C426" s="16" t="s">
        <v>417</v>
      </c>
      <c r="D426" s="17" t="s">
        <v>870</v>
      </c>
    </row>
    <row r="427" spans="3:4">
      <c r="C427" s="16" t="s">
        <v>417</v>
      </c>
      <c r="D427" s="17" t="s">
        <v>871</v>
      </c>
    </row>
    <row r="428" spans="3:4">
      <c r="C428" s="16" t="s">
        <v>417</v>
      </c>
      <c r="D428" s="17" t="s">
        <v>872</v>
      </c>
    </row>
    <row r="429" spans="3:4">
      <c r="C429" s="16" t="s">
        <v>417</v>
      </c>
      <c r="D429" s="17" t="s">
        <v>873</v>
      </c>
    </row>
    <row r="430" spans="3:4">
      <c r="C430" s="16" t="s">
        <v>417</v>
      </c>
      <c r="D430" s="17" t="s">
        <v>874</v>
      </c>
    </row>
    <row r="431" spans="3:4">
      <c r="C431" s="16" t="s">
        <v>417</v>
      </c>
      <c r="D431" s="17" t="s">
        <v>875</v>
      </c>
    </row>
    <row r="432" spans="3:4">
      <c r="C432" s="16" t="s">
        <v>417</v>
      </c>
      <c r="D432" s="17" t="s">
        <v>876</v>
      </c>
    </row>
    <row r="433" spans="3:4">
      <c r="C433" s="16" t="s">
        <v>417</v>
      </c>
      <c r="D433" s="17" t="s">
        <v>877</v>
      </c>
    </row>
    <row r="434" spans="3:4">
      <c r="C434" s="16" t="s">
        <v>417</v>
      </c>
      <c r="D434" s="17" t="s">
        <v>878</v>
      </c>
    </row>
    <row r="435" spans="3:4">
      <c r="C435" s="16" t="s">
        <v>417</v>
      </c>
      <c r="D435" s="17" t="s">
        <v>879</v>
      </c>
    </row>
    <row r="436" spans="3:4">
      <c r="C436" s="16" t="s">
        <v>417</v>
      </c>
      <c r="D436" s="17" t="s">
        <v>880</v>
      </c>
    </row>
    <row r="437" spans="3:4">
      <c r="C437" s="16" t="s">
        <v>417</v>
      </c>
      <c r="D437" s="17" t="s">
        <v>881</v>
      </c>
    </row>
    <row r="438" spans="3:4">
      <c r="C438" s="16" t="s">
        <v>417</v>
      </c>
      <c r="D438" s="17" t="s">
        <v>882</v>
      </c>
    </row>
    <row r="439" spans="3:4">
      <c r="C439" s="16" t="s">
        <v>417</v>
      </c>
      <c r="D439" s="17" t="s">
        <v>883</v>
      </c>
    </row>
    <row r="440" spans="3:4">
      <c r="C440" s="16" t="s">
        <v>417</v>
      </c>
      <c r="D440" s="17" t="s">
        <v>884</v>
      </c>
    </row>
    <row r="441" spans="3:4">
      <c r="C441" s="16" t="s">
        <v>417</v>
      </c>
      <c r="D441" s="17" t="s">
        <v>885</v>
      </c>
    </row>
    <row r="442" spans="3:4">
      <c r="C442" s="16" t="s">
        <v>417</v>
      </c>
      <c r="D442" s="17" t="s">
        <v>886</v>
      </c>
    </row>
    <row r="443" spans="3:4">
      <c r="C443" s="16" t="s">
        <v>417</v>
      </c>
      <c r="D443" s="17" t="s">
        <v>887</v>
      </c>
    </row>
    <row r="444" spans="3:4">
      <c r="C444" s="16" t="s">
        <v>417</v>
      </c>
      <c r="D444" s="17" t="s">
        <v>888</v>
      </c>
    </row>
    <row r="445" spans="3:4">
      <c r="C445" s="16" t="s">
        <v>417</v>
      </c>
      <c r="D445" s="17" t="s">
        <v>889</v>
      </c>
    </row>
    <row r="446" spans="3:4">
      <c r="C446" s="16" t="s">
        <v>417</v>
      </c>
      <c r="D446" s="17" t="s">
        <v>890</v>
      </c>
    </row>
    <row r="447" spans="3:4">
      <c r="C447" s="16" t="s">
        <v>417</v>
      </c>
      <c r="D447" s="17" t="s">
        <v>891</v>
      </c>
    </row>
    <row r="448" spans="3:4">
      <c r="C448" s="16" t="s">
        <v>417</v>
      </c>
      <c r="D448" s="17" t="s">
        <v>892</v>
      </c>
    </row>
    <row r="449" spans="3:4">
      <c r="C449" s="16" t="s">
        <v>417</v>
      </c>
      <c r="D449" s="17" t="s">
        <v>893</v>
      </c>
    </row>
    <row r="450" spans="3:4">
      <c r="C450" s="16" t="s">
        <v>417</v>
      </c>
      <c r="D450" s="17" t="s">
        <v>894</v>
      </c>
    </row>
    <row r="451" spans="3:4">
      <c r="C451" s="16" t="s">
        <v>417</v>
      </c>
      <c r="D451" s="17" t="s">
        <v>895</v>
      </c>
    </row>
    <row r="452" spans="3:4">
      <c r="C452" s="16" t="s">
        <v>417</v>
      </c>
      <c r="D452" s="17" t="s">
        <v>896</v>
      </c>
    </row>
    <row r="453" spans="3:4">
      <c r="C453" s="16" t="s">
        <v>417</v>
      </c>
      <c r="D453" s="17" t="s">
        <v>897</v>
      </c>
    </row>
    <row r="454" spans="3:4">
      <c r="C454" s="16" t="s">
        <v>417</v>
      </c>
      <c r="D454" s="17" t="s">
        <v>898</v>
      </c>
    </row>
    <row r="455" spans="3:4">
      <c r="C455" s="16" t="s">
        <v>417</v>
      </c>
      <c r="D455" s="17" t="s">
        <v>899</v>
      </c>
    </row>
    <row r="456" spans="3:4">
      <c r="C456" s="16" t="s">
        <v>417</v>
      </c>
      <c r="D456" s="17" t="s">
        <v>900</v>
      </c>
    </row>
    <row r="457" spans="3:4">
      <c r="C457" s="16" t="s">
        <v>417</v>
      </c>
      <c r="D457" s="17" t="s">
        <v>901</v>
      </c>
    </row>
    <row r="458" spans="3:4">
      <c r="C458" s="16" t="s">
        <v>417</v>
      </c>
      <c r="D458" s="17" t="s">
        <v>902</v>
      </c>
    </row>
    <row r="459" spans="3:4">
      <c r="C459" s="16" t="s">
        <v>419</v>
      </c>
      <c r="D459" s="17" t="s">
        <v>903</v>
      </c>
    </row>
    <row r="460" spans="3:4">
      <c r="C460" s="16" t="s">
        <v>419</v>
      </c>
      <c r="D460" s="17" t="s">
        <v>904</v>
      </c>
    </row>
    <row r="461" spans="3:4">
      <c r="C461" s="16" t="s">
        <v>419</v>
      </c>
      <c r="D461" s="17" t="s">
        <v>905</v>
      </c>
    </row>
    <row r="462" spans="3:4">
      <c r="C462" s="16" t="s">
        <v>419</v>
      </c>
      <c r="D462" s="17" t="s">
        <v>906</v>
      </c>
    </row>
    <row r="463" spans="3:4">
      <c r="C463" s="16" t="s">
        <v>419</v>
      </c>
      <c r="D463" s="17" t="s">
        <v>907</v>
      </c>
    </row>
    <row r="464" spans="3:4">
      <c r="C464" s="16" t="s">
        <v>419</v>
      </c>
      <c r="D464" s="17" t="s">
        <v>908</v>
      </c>
    </row>
    <row r="465" spans="3:4">
      <c r="C465" s="16" t="s">
        <v>419</v>
      </c>
      <c r="D465" s="17" t="s">
        <v>909</v>
      </c>
    </row>
    <row r="466" spans="3:4">
      <c r="C466" s="16" t="s">
        <v>419</v>
      </c>
      <c r="D466" s="17" t="s">
        <v>910</v>
      </c>
    </row>
    <row r="467" spans="3:4">
      <c r="C467" s="16" t="s">
        <v>419</v>
      </c>
      <c r="D467" s="17" t="s">
        <v>911</v>
      </c>
    </row>
    <row r="468" spans="3:4">
      <c r="C468" s="16" t="s">
        <v>419</v>
      </c>
      <c r="D468" s="17" t="s">
        <v>912</v>
      </c>
    </row>
    <row r="469" spans="3:4">
      <c r="C469" s="16" t="s">
        <v>419</v>
      </c>
      <c r="D469" s="17" t="s">
        <v>913</v>
      </c>
    </row>
    <row r="470" spans="3:4">
      <c r="C470" s="16" t="s">
        <v>419</v>
      </c>
      <c r="D470" s="17" t="s">
        <v>914</v>
      </c>
    </row>
    <row r="471" spans="3:4">
      <c r="C471" s="16" t="s">
        <v>419</v>
      </c>
      <c r="D471" s="17" t="s">
        <v>915</v>
      </c>
    </row>
    <row r="472" spans="3:4">
      <c r="C472" s="16" t="s">
        <v>419</v>
      </c>
      <c r="D472" s="17" t="s">
        <v>916</v>
      </c>
    </row>
    <row r="473" spans="3:4">
      <c r="C473" s="16" t="s">
        <v>419</v>
      </c>
      <c r="D473" s="17" t="s">
        <v>917</v>
      </c>
    </row>
    <row r="474" spans="3:4">
      <c r="C474" s="16" t="s">
        <v>419</v>
      </c>
      <c r="D474" s="17" t="s">
        <v>918</v>
      </c>
    </row>
    <row r="475" spans="3:4">
      <c r="C475" s="16" t="s">
        <v>419</v>
      </c>
      <c r="D475" s="17" t="s">
        <v>919</v>
      </c>
    </row>
    <row r="476" spans="3:4">
      <c r="C476" s="16" t="s">
        <v>419</v>
      </c>
      <c r="D476" s="17" t="s">
        <v>920</v>
      </c>
    </row>
    <row r="477" spans="3:4">
      <c r="C477" s="16" t="s">
        <v>419</v>
      </c>
      <c r="D477" s="17" t="s">
        <v>921</v>
      </c>
    </row>
    <row r="478" spans="3:4">
      <c r="C478" s="16" t="s">
        <v>419</v>
      </c>
      <c r="D478" s="17" t="s">
        <v>922</v>
      </c>
    </row>
    <row r="479" spans="3:4">
      <c r="C479" s="16" t="s">
        <v>419</v>
      </c>
      <c r="D479" s="17" t="s">
        <v>923</v>
      </c>
    </row>
    <row r="480" spans="3:4">
      <c r="C480" s="16" t="s">
        <v>419</v>
      </c>
      <c r="D480" s="17" t="s">
        <v>924</v>
      </c>
    </row>
    <row r="481" spans="3:4">
      <c r="C481" s="16" t="s">
        <v>419</v>
      </c>
      <c r="D481" s="17" t="s">
        <v>925</v>
      </c>
    </row>
    <row r="482" spans="3:4">
      <c r="C482" s="16" t="s">
        <v>419</v>
      </c>
      <c r="D482" s="17" t="s">
        <v>926</v>
      </c>
    </row>
    <row r="483" spans="3:4">
      <c r="C483" s="16" t="s">
        <v>419</v>
      </c>
      <c r="D483" s="17" t="s">
        <v>927</v>
      </c>
    </row>
    <row r="484" spans="3:4">
      <c r="C484" s="16" t="s">
        <v>421</v>
      </c>
      <c r="D484" s="17" t="s">
        <v>928</v>
      </c>
    </row>
    <row r="485" spans="3:4">
      <c r="C485" s="16" t="s">
        <v>421</v>
      </c>
      <c r="D485" s="17" t="s">
        <v>929</v>
      </c>
    </row>
    <row r="486" spans="3:4">
      <c r="C486" s="16" t="s">
        <v>421</v>
      </c>
      <c r="D486" s="17" t="s">
        <v>930</v>
      </c>
    </row>
    <row r="487" spans="3:4">
      <c r="C487" s="16" t="s">
        <v>421</v>
      </c>
      <c r="D487" s="17" t="s">
        <v>931</v>
      </c>
    </row>
    <row r="488" spans="3:4">
      <c r="C488" s="16" t="s">
        <v>421</v>
      </c>
      <c r="D488" s="17" t="s">
        <v>932</v>
      </c>
    </row>
    <row r="489" spans="3:4">
      <c r="C489" s="16" t="s">
        <v>421</v>
      </c>
      <c r="D489" s="17" t="s">
        <v>933</v>
      </c>
    </row>
    <row r="490" spans="3:4">
      <c r="C490" s="16" t="s">
        <v>421</v>
      </c>
      <c r="D490" s="17" t="s">
        <v>934</v>
      </c>
    </row>
    <row r="491" spans="3:4">
      <c r="C491" s="16" t="s">
        <v>421</v>
      </c>
      <c r="D491" s="17" t="s">
        <v>935</v>
      </c>
    </row>
    <row r="492" spans="3:4">
      <c r="C492" s="16" t="s">
        <v>421</v>
      </c>
      <c r="D492" s="17" t="s">
        <v>936</v>
      </c>
    </row>
    <row r="493" spans="3:4">
      <c r="C493" s="16" t="s">
        <v>421</v>
      </c>
      <c r="D493" s="17" t="s">
        <v>937</v>
      </c>
    </row>
    <row r="494" spans="3:4">
      <c r="C494" s="16" t="s">
        <v>421</v>
      </c>
      <c r="D494" s="17" t="s">
        <v>938</v>
      </c>
    </row>
    <row r="495" spans="3:4">
      <c r="C495" s="16" t="s">
        <v>421</v>
      </c>
      <c r="D495" s="17" t="s">
        <v>939</v>
      </c>
    </row>
    <row r="496" spans="3:4">
      <c r="C496" s="16" t="s">
        <v>421</v>
      </c>
      <c r="D496" s="17" t="s">
        <v>940</v>
      </c>
    </row>
    <row r="497" spans="3:4">
      <c r="C497" s="16" t="s">
        <v>421</v>
      </c>
      <c r="D497" s="17" t="s">
        <v>941</v>
      </c>
    </row>
    <row r="498" spans="3:4">
      <c r="C498" s="16" t="s">
        <v>421</v>
      </c>
      <c r="D498" s="17" t="s">
        <v>942</v>
      </c>
    </row>
    <row r="499" spans="3:4">
      <c r="C499" s="16" t="s">
        <v>421</v>
      </c>
      <c r="D499" s="17" t="s">
        <v>943</v>
      </c>
    </row>
    <row r="500" spans="3:4">
      <c r="C500" s="16" t="s">
        <v>421</v>
      </c>
      <c r="D500" s="17" t="s">
        <v>944</v>
      </c>
    </row>
    <row r="501" spans="3:4">
      <c r="C501" s="16" t="s">
        <v>421</v>
      </c>
      <c r="D501" s="17" t="s">
        <v>945</v>
      </c>
    </row>
    <row r="502" spans="3:4">
      <c r="C502" s="16" t="s">
        <v>421</v>
      </c>
      <c r="D502" s="17" t="s">
        <v>946</v>
      </c>
    </row>
    <row r="503" spans="3:4">
      <c r="C503" s="16" t="s">
        <v>421</v>
      </c>
      <c r="D503" s="17" t="s">
        <v>947</v>
      </c>
    </row>
    <row r="504" spans="3:4">
      <c r="C504" s="16" t="s">
        <v>421</v>
      </c>
      <c r="D504" s="17" t="s">
        <v>948</v>
      </c>
    </row>
    <row r="505" spans="3:4">
      <c r="C505" s="16" t="s">
        <v>421</v>
      </c>
      <c r="D505" s="17" t="s">
        <v>949</v>
      </c>
    </row>
    <row r="506" spans="3:4">
      <c r="C506" s="16" t="s">
        <v>421</v>
      </c>
      <c r="D506" s="17" t="s">
        <v>950</v>
      </c>
    </row>
    <row r="507" spans="3:4">
      <c r="C507" s="16" t="s">
        <v>421</v>
      </c>
      <c r="D507" s="17" t="s">
        <v>951</v>
      </c>
    </row>
    <row r="508" spans="3:4">
      <c r="C508" s="16" t="s">
        <v>421</v>
      </c>
      <c r="D508" s="17" t="s">
        <v>952</v>
      </c>
    </row>
    <row r="509" spans="3:4">
      <c r="C509" s="16" t="s">
        <v>421</v>
      </c>
      <c r="D509" s="17" t="s">
        <v>953</v>
      </c>
    </row>
    <row r="510" spans="3:4">
      <c r="C510" s="16" t="s">
        <v>421</v>
      </c>
      <c r="D510" s="17" t="s">
        <v>954</v>
      </c>
    </row>
    <row r="511" spans="3:4">
      <c r="C511" s="16" t="s">
        <v>421</v>
      </c>
      <c r="D511" s="17" t="s">
        <v>832</v>
      </c>
    </row>
    <row r="512" spans="3:4">
      <c r="C512" s="16" t="s">
        <v>421</v>
      </c>
      <c r="D512" s="17" t="s">
        <v>955</v>
      </c>
    </row>
    <row r="513" spans="3:4">
      <c r="C513" s="16" t="s">
        <v>421</v>
      </c>
      <c r="D513" s="17" t="s">
        <v>956</v>
      </c>
    </row>
    <row r="514" spans="3:4">
      <c r="C514" s="16" t="s">
        <v>421</v>
      </c>
      <c r="D514" s="17" t="s">
        <v>957</v>
      </c>
    </row>
    <row r="515" spans="3:4">
      <c r="C515" s="16" t="s">
        <v>421</v>
      </c>
      <c r="D515" s="17" t="s">
        <v>958</v>
      </c>
    </row>
    <row r="516" spans="3:4">
      <c r="C516" s="16" t="s">
        <v>421</v>
      </c>
      <c r="D516" s="17" t="s">
        <v>959</v>
      </c>
    </row>
    <row r="517" spans="3:4">
      <c r="C517" s="16" t="s">
        <v>421</v>
      </c>
      <c r="D517" s="17" t="s">
        <v>960</v>
      </c>
    </row>
    <row r="518" spans="3:4">
      <c r="C518" s="16" t="s">
        <v>421</v>
      </c>
      <c r="D518" s="17" t="s">
        <v>961</v>
      </c>
    </row>
    <row r="519" spans="3:4">
      <c r="C519" s="16" t="s">
        <v>423</v>
      </c>
      <c r="D519" s="17" t="s">
        <v>962</v>
      </c>
    </row>
    <row r="520" spans="3:4">
      <c r="C520" s="16" t="s">
        <v>423</v>
      </c>
      <c r="D520" s="17" t="s">
        <v>963</v>
      </c>
    </row>
    <row r="521" spans="3:4">
      <c r="C521" s="16" t="s">
        <v>423</v>
      </c>
      <c r="D521" s="17" t="s">
        <v>964</v>
      </c>
    </row>
    <row r="522" spans="3:4">
      <c r="C522" s="16" t="s">
        <v>423</v>
      </c>
      <c r="D522" s="17" t="s">
        <v>965</v>
      </c>
    </row>
    <row r="523" spans="3:4">
      <c r="C523" s="16" t="s">
        <v>423</v>
      </c>
      <c r="D523" s="17" t="s">
        <v>966</v>
      </c>
    </row>
    <row r="524" spans="3:4">
      <c r="C524" s="16" t="s">
        <v>423</v>
      </c>
      <c r="D524" s="17" t="s">
        <v>967</v>
      </c>
    </row>
    <row r="525" spans="3:4">
      <c r="C525" s="16" t="s">
        <v>423</v>
      </c>
      <c r="D525" s="17" t="s">
        <v>968</v>
      </c>
    </row>
    <row r="526" spans="3:4">
      <c r="C526" s="16" t="s">
        <v>423</v>
      </c>
      <c r="D526" s="17" t="s">
        <v>969</v>
      </c>
    </row>
    <row r="527" spans="3:4">
      <c r="C527" s="16" t="s">
        <v>423</v>
      </c>
      <c r="D527" s="17" t="s">
        <v>970</v>
      </c>
    </row>
    <row r="528" spans="3:4">
      <c r="C528" s="16" t="s">
        <v>423</v>
      </c>
      <c r="D528" s="17" t="s">
        <v>971</v>
      </c>
    </row>
    <row r="529" spans="3:4">
      <c r="C529" s="16" t="s">
        <v>423</v>
      </c>
      <c r="D529" s="17" t="s">
        <v>972</v>
      </c>
    </row>
    <row r="530" spans="3:4">
      <c r="C530" s="16" t="s">
        <v>423</v>
      </c>
      <c r="D530" s="17" t="s">
        <v>973</v>
      </c>
    </row>
    <row r="531" spans="3:4">
      <c r="C531" s="16" t="s">
        <v>423</v>
      </c>
      <c r="D531" s="17" t="s">
        <v>974</v>
      </c>
    </row>
    <row r="532" spans="3:4">
      <c r="C532" s="16" t="s">
        <v>423</v>
      </c>
      <c r="D532" s="17" t="s">
        <v>975</v>
      </c>
    </row>
    <row r="533" spans="3:4">
      <c r="C533" s="16" t="s">
        <v>423</v>
      </c>
      <c r="D533" s="17" t="s">
        <v>976</v>
      </c>
    </row>
    <row r="534" spans="3:4">
      <c r="C534" s="16" t="s">
        <v>423</v>
      </c>
      <c r="D534" s="17" t="s">
        <v>977</v>
      </c>
    </row>
    <row r="535" spans="3:4">
      <c r="C535" s="16" t="s">
        <v>423</v>
      </c>
      <c r="D535" s="17" t="s">
        <v>978</v>
      </c>
    </row>
    <row r="536" spans="3:4">
      <c r="C536" s="16" t="s">
        <v>423</v>
      </c>
      <c r="D536" s="17" t="s">
        <v>979</v>
      </c>
    </row>
    <row r="537" spans="3:4">
      <c r="C537" s="16" t="s">
        <v>423</v>
      </c>
      <c r="D537" s="17" t="s">
        <v>980</v>
      </c>
    </row>
    <row r="538" spans="3:4">
      <c r="C538" s="16" t="s">
        <v>423</v>
      </c>
      <c r="D538" s="17" t="s">
        <v>981</v>
      </c>
    </row>
    <row r="539" spans="3:4">
      <c r="C539" s="16" t="s">
        <v>423</v>
      </c>
      <c r="D539" s="17" t="s">
        <v>982</v>
      </c>
    </row>
    <row r="540" spans="3:4">
      <c r="C540" s="16" t="s">
        <v>423</v>
      </c>
      <c r="D540" s="17" t="s">
        <v>983</v>
      </c>
    </row>
    <row r="541" spans="3:4">
      <c r="C541" s="16" t="s">
        <v>423</v>
      </c>
      <c r="D541" s="17" t="s">
        <v>984</v>
      </c>
    </row>
    <row r="542" spans="3:4">
      <c r="C542" s="16" t="s">
        <v>423</v>
      </c>
      <c r="D542" s="17" t="s">
        <v>985</v>
      </c>
    </row>
    <row r="543" spans="3:4">
      <c r="C543" s="16" t="s">
        <v>423</v>
      </c>
      <c r="D543" s="17" t="s">
        <v>986</v>
      </c>
    </row>
    <row r="544" spans="3:4">
      <c r="C544" s="16" t="s">
        <v>423</v>
      </c>
      <c r="D544" s="17" t="s">
        <v>987</v>
      </c>
    </row>
    <row r="545" spans="3:4">
      <c r="C545" s="16" t="s">
        <v>423</v>
      </c>
      <c r="D545" s="17" t="s">
        <v>988</v>
      </c>
    </row>
    <row r="546" spans="3:4">
      <c r="C546" s="16" t="s">
        <v>423</v>
      </c>
      <c r="D546" s="17" t="s">
        <v>989</v>
      </c>
    </row>
    <row r="547" spans="3:4">
      <c r="C547" s="16" t="s">
        <v>423</v>
      </c>
      <c r="D547" s="17" t="s">
        <v>990</v>
      </c>
    </row>
    <row r="548" spans="3:4">
      <c r="C548" s="16" t="s">
        <v>423</v>
      </c>
      <c r="D548" s="17" t="s">
        <v>991</v>
      </c>
    </row>
    <row r="549" spans="3:4">
      <c r="C549" s="16" t="s">
        <v>423</v>
      </c>
      <c r="D549" s="17" t="s">
        <v>992</v>
      </c>
    </row>
    <row r="550" spans="3:4">
      <c r="C550" s="16" t="s">
        <v>423</v>
      </c>
      <c r="D550" s="17" t="s">
        <v>993</v>
      </c>
    </row>
    <row r="551" spans="3:4">
      <c r="C551" s="16" t="s">
        <v>423</v>
      </c>
      <c r="D551" s="17" t="s">
        <v>994</v>
      </c>
    </row>
    <row r="552" spans="3:4">
      <c r="C552" s="16" t="s">
        <v>423</v>
      </c>
      <c r="D552" s="17" t="s">
        <v>995</v>
      </c>
    </row>
    <row r="553" spans="3:4">
      <c r="C553" s="16" t="s">
        <v>423</v>
      </c>
      <c r="D553" s="17" t="s">
        <v>996</v>
      </c>
    </row>
    <row r="554" spans="3:4">
      <c r="C554" s="16" t="s">
        <v>423</v>
      </c>
      <c r="D554" s="17" t="s">
        <v>997</v>
      </c>
    </row>
    <row r="555" spans="3:4">
      <c r="C555" s="16" t="s">
        <v>423</v>
      </c>
      <c r="D555" s="17" t="s">
        <v>998</v>
      </c>
    </row>
    <row r="556" spans="3:4">
      <c r="C556" s="16" t="s">
        <v>423</v>
      </c>
      <c r="D556" s="17" t="s">
        <v>999</v>
      </c>
    </row>
    <row r="557" spans="3:4">
      <c r="C557" s="16" t="s">
        <v>423</v>
      </c>
      <c r="D557" s="17" t="s">
        <v>1000</v>
      </c>
    </row>
    <row r="558" spans="3:4">
      <c r="C558" s="16" t="s">
        <v>423</v>
      </c>
      <c r="D558" s="17" t="s">
        <v>1001</v>
      </c>
    </row>
    <row r="559" spans="3:4">
      <c r="C559" s="16" t="s">
        <v>423</v>
      </c>
      <c r="D559" s="17" t="s">
        <v>1002</v>
      </c>
    </row>
    <row r="560" spans="3:4">
      <c r="C560" s="16" t="s">
        <v>423</v>
      </c>
      <c r="D560" s="17" t="s">
        <v>1003</v>
      </c>
    </row>
    <row r="561" spans="3:4">
      <c r="C561" s="16" t="s">
        <v>423</v>
      </c>
      <c r="D561" s="17" t="s">
        <v>1004</v>
      </c>
    </row>
    <row r="562" spans="3:4">
      <c r="C562" s="16" t="s">
        <v>423</v>
      </c>
      <c r="D562" s="17" t="s">
        <v>1005</v>
      </c>
    </row>
    <row r="563" spans="3:4">
      <c r="C563" s="16" t="s">
        <v>423</v>
      </c>
      <c r="D563" s="17" t="s">
        <v>1006</v>
      </c>
    </row>
    <row r="564" spans="3:4">
      <c r="C564" s="16" t="s">
        <v>423</v>
      </c>
      <c r="D564" s="17" t="s">
        <v>1007</v>
      </c>
    </row>
    <row r="565" spans="3:4">
      <c r="C565" s="16" t="s">
        <v>423</v>
      </c>
      <c r="D565" s="17" t="s">
        <v>1008</v>
      </c>
    </row>
    <row r="566" spans="3:4">
      <c r="C566" s="16" t="s">
        <v>423</v>
      </c>
      <c r="D566" s="17" t="s">
        <v>1009</v>
      </c>
    </row>
    <row r="567" spans="3:4">
      <c r="C567" s="16" t="s">
        <v>423</v>
      </c>
      <c r="D567" s="17" t="s">
        <v>1010</v>
      </c>
    </row>
    <row r="568" spans="3:4">
      <c r="C568" s="16" t="s">
        <v>423</v>
      </c>
      <c r="D568" s="17" t="s">
        <v>1011</v>
      </c>
    </row>
    <row r="569" spans="3:4">
      <c r="C569" s="16" t="s">
        <v>423</v>
      </c>
      <c r="D569" s="17" t="s">
        <v>1012</v>
      </c>
    </row>
    <row r="570" spans="3:4">
      <c r="C570" s="16" t="s">
        <v>423</v>
      </c>
      <c r="D570" s="17" t="s">
        <v>1013</v>
      </c>
    </row>
    <row r="571" spans="3:4">
      <c r="C571" s="16" t="s">
        <v>423</v>
      </c>
      <c r="D571" s="17" t="s">
        <v>1014</v>
      </c>
    </row>
    <row r="572" spans="3:4">
      <c r="C572" s="16" t="s">
        <v>423</v>
      </c>
      <c r="D572" s="17" t="s">
        <v>1015</v>
      </c>
    </row>
    <row r="573" spans="3:4">
      <c r="C573" s="16" t="s">
        <v>423</v>
      </c>
      <c r="D573" s="17" t="s">
        <v>1016</v>
      </c>
    </row>
    <row r="574" spans="3:4">
      <c r="C574" s="16" t="s">
        <v>423</v>
      </c>
      <c r="D574" s="17" t="s">
        <v>1017</v>
      </c>
    </row>
    <row r="575" spans="3:4">
      <c r="C575" s="16" t="s">
        <v>423</v>
      </c>
      <c r="D575" s="17" t="s">
        <v>739</v>
      </c>
    </row>
    <row r="576" spans="3:4">
      <c r="C576" s="16" t="s">
        <v>423</v>
      </c>
      <c r="D576" s="17" t="s">
        <v>1018</v>
      </c>
    </row>
    <row r="577" spans="3:4">
      <c r="C577" s="16" t="s">
        <v>423</v>
      </c>
      <c r="D577" s="17" t="s">
        <v>1019</v>
      </c>
    </row>
    <row r="578" spans="3:4">
      <c r="C578" s="16" t="s">
        <v>423</v>
      </c>
      <c r="D578" s="17" t="s">
        <v>1020</v>
      </c>
    </row>
    <row r="579" spans="3:4">
      <c r="C579" s="16" t="s">
        <v>423</v>
      </c>
      <c r="D579" s="17" t="s">
        <v>1021</v>
      </c>
    </row>
    <row r="580" spans="3:4">
      <c r="C580" s="16" t="s">
        <v>423</v>
      </c>
      <c r="D580" s="17" t="s">
        <v>1022</v>
      </c>
    </row>
    <row r="581" spans="3:4">
      <c r="C581" s="16" t="s">
        <v>423</v>
      </c>
      <c r="D581" s="17" t="s">
        <v>1023</v>
      </c>
    </row>
    <row r="582" spans="3:4">
      <c r="C582" s="16" t="s">
        <v>425</v>
      </c>
      <c r="D582" s="17" t="s">
        <v>1024</v>
      </c>
    </row>
    <row r="583" spans="3:4">
      <c r="C583" s="16" t="s">
        <v>425</v>
      </c>
      <c r="D583" s="17" t="s">
        <v>1025</v>
      </c>
    </row>
    <row r="584" spans="3:4">
      <c r="C584" s="16" t="s">
        <v>425</v>
      </c>
      <c r="D584" s="17" t="s">
        <v>1026</v>
      </c>
    </row>
    <row r="585" spans="3:4">
      <c r="C585" s="16" t="s">
        <v>425</v>
      </c>
      <c r="D585" s="17" t="s">
        <v>1027</v>
      </c>
    </row>
    <row r="586" spans="3:4">
      <c r="C586" s="16" t="s">
        <v>425</v>
      </c>
      <c r="D586" s="17" t="s">
        <v>1028</v>
      </c>
    </row>
    <row r="587" spans="3:4">
      <c r="C587" s="16" t="s">
        <v>425</v>
      </c>
      <c r="D587" s="17" t="s">
        <v>1029</v>
      </c>
    </row>
    <row r="588" spans="3:4">
      <c r="C588" s="16" t="s">
        <v>425</v>
      </c>
      <c r="D588" s="17" t="s">
        <v>1030</v>
      </c>
    </row>
    <row r="589" spans="3:4">
      <c r="C589" s="16" t="s">
        <v>425</v>
      </c>
      <c r="D589" s="17" t="s">
        <v>1031</v>
      </c>
    </row>
    <row r="590" spans="3:4">
      <c r="C590" s="16" t="s">
        <v>425</v>
      </c>
      <c r="D590" s="17" t="s">
        <v>1032</v>
      </c>
    </row>
    <row r="591" spans="3:4">
      <c r="C591" s="16" t="s">
        <v>425</v>
      </c>
      <c r="D591" s="17" t="s">
        <v>1033</v>
      </c>
    </row>
    <row r="592" spans="3:4">
      <c r="C592" s="16" t="s">
        <v>425</v>
      </c>
      <c r="D592" s="17" t="s">
        <v>1034</v>
      </c>
    </row>
    <row r="593" spans="3:4">
      <c r="C593" s="16" t="s">
        <v>425</v>
      </c>
      <c r="D593" s="17" t="s">
        <v>1035</v>
      </c>
    </row>
    <row r="594" spans="3:4">
      <c r="C594" s="16" t="s">
        <v>425</v>
      </c>
      <c r="D594" s="17" t="s">
        <v>1036</v>
      </c>
    </row>
    <row r="595" spans="3:4">
      <c r="C595" s="16" t="s">
        <v>425</v>
      </c>
      <c r="D595" s="17" t="s">
        <v>1037</v>
      </c>
    </row>
    <row r="596" spans="3:4">
      <c r="C596" s="16" t="s">
        <v>425</v>
      </c>
      <c r="D596" s="17" t="s">
        <v>1038</v>
      </c>
    </row>
    <row r="597" spans="3:4">
      <c r="C597" s="16" t="s">
        <v>425</v>
      </c>
      <c r="D597" s="17" t="s">
        <v>1039</v>
      </c>
    </row>
    <row r="598" spans="3:4">
      <c r="C598" s="16" t="s">
        <v>425</v>
      </c>
      <c r="D598" s="17" t="s">
        <v>1040</v>
      </c>
    </row>
    <row r="599" spans="3:4">
      <c r="C599" s="16" t="s">
        <v>425</v>
      </c>
      <c r="D599" s="17" t="s">
        <v>1041</v>
      </c>
    </row>
    <row r="600" spans="3:4">
      <c r="C600" s="16" t="s">
        <v>425</v>
      </c>
      <c r="D600" s="17" t="s">
        <v>1042</v>
      </c>
    </row>
    <row r="601" spans="3:4">
      <c r="C601" s="16" t="s">
        <v>425</v>
      </c>
      <c r="D601" s="17" t="s">
        <v>1043</v>
      </c>
    </row>
    <row r="602" spans="3:4">
      <c r="C602" s="16" t="s">
        <v>425</v>
      </c>
      <c r="D602" s="17" t="s">
        <v>1044</v>
      </c>
    </row>
    <row r="603" spans="3:4">
      <c r="C603" s="16" t="s">
        <v>425</v>
      </c>
      <c r="D603" s="17" t="s">
        <v>1045</v>
      </c>
    </row>
    <row r="604" spans="3:4">
      <c r="C604" s="16" t="s">
        <v>425</v>
      </c>
      <c r="D604" s="17" t="s">
        <v>1046</v>
      </c>
    </row>
    <row r="605" spans="3:4">
      <c r="C605" s="16" t="s">
        <v>425</v>
      </c>
      <c r="D605" s="17" t="s">
        <v>1047</v>
      </c>
    </row>
    <row r="606" spans="3:4">
      <c r="C606" s="16" t="s">
        <v>425</v>
      </c>
      <c r="D606" s="17" t="s">
        <v>1048</v>
      </c>
    </row>
    <row r="607" spans="3:4">
      <c r="C607" s="16" t="s">
        <v>425</v>
      </c>
      <c r="D607" s="17" t="s">
        <v>1049</v>
      </c>
    </row>
    <row r="608" spans="3:4">
      <c r="C608" s="16" t="s">
        <v>425</v>
      </c>
      <c r="D608" s="17" t="s">
        <v>1050</v>
      </c>
    </row>
    <row r="609" spans="3:4">
      <c r="C609" s="16" t="s">
        <v>425</v>
      </c>
      <c r="D609" s="17" t="s">
        <v>1051</v>
      </c>
    </row>
    <row r="610" spans="3:4">
      <c r="C610" s="16" t="s">
        <v>425</v>
      </c>
      <c r="D610" s="17" t="s">
        <v>1052</v>
      </c>
    </row>
    <row r="611" spans="3:4">
      <c r="C611" s="16" t="s">
        <v>425</v>
      </c>
      <c r="D611" s="17" t="s">
        <v>1053</v>
      </c>
    </row>
    <row r="612" spans="3:4">
      <c r="C612" s="16" t="s">
        <v>425</v>
      </c>
      <c r="D612" s="17" t="s">
        <v>1054</v>
      </c>
    </row>
    <row r="613" spans="3:4">
      <c r="C613" s="16" t="s">
        <v>425</v>
      </c>
      <c r="D613" s="17" t="s">
        <v>1055</v>
      </c>
    </row>
    <row r="614" spans="3:4">
      <c r="C614" s="16" t="s">
        <v>425</v>
      </c>
      <c r="D614" s="17" t="s">
        <v>1056</v>
      </c>
    </row>
    <row r="615" spans="3:4">
      <c r="C615" s="16" t="s">
        <v>425</v>
      </c>
      <c r="D615" s="17" t="s">
        <v>1057</v>
      </c>
    </row>
    <row r="616" spans="3:4">
      <c r="C616" s="16" t="s">
        <v>425</v>
      </c>
      <c r="D616" s="17" t="s">
        <v>1058</v>
      </c>
    </row>
    <row r="617" spans="3:4">
      <c r="C617" s="16" t="s">
        <v>425</v>
      </c>
      <c r="D617" s="17" t="s">
        <v>1059</v>
      </c>
    </row>
    <row r="618" spans="3:4">
      <c r="C618" s="16" t="s">
        <v>425</v>
      </c>
      <c r="D618" s="17" t="s">
        <v>1060</v>
      </c>
    </row>
    <row r="619" spans="3:4">
      <c r="C619" s="16" t="s">
        <v>425</v>
      </c>
      <c r="D619" s="17" t="s">
        <v>1061</v>
      </c>
    </row>
    <row r="620" spans="3:4">
      <c r="C620" s="16" t="s">
        <v>425</v>
      </c>
      <c r="D620" s="17" t="s">
        <v>1062</v>
      </c>
    </row>
    <row r="621" spans="3:4">
      <c r="C621" s="16" t="s">
        <v>425</v>
      </c>
      <c r="D621" s="17" t="s">
        <v>1063</v>
      </c>
    </row>
    <row r="622" spans="3:4">
      <c r="C622" s="16" t="s">
        <v>425</v>
      </c>
      <c r="D622" s="17" t="s">
        <v>1064</v>
      </c>
    </row>
    <row r="623" spans="3:4">
      <c r="C623" s="16" t="s">
        <v>425</v>
      </c>
      <c r="D623" s="17" t="s">
        <v>1065</v>
      </c>
    </row>
    <row r="624" spans="3:4">
      <c r="C624" s="16" t="s">
        <v>425</v>
      </c>
      <c r="D624" s="17" t="s">
        <v>1066</v>
      </c>
    </row>
    <row r="625" spans="3:4">
      <c r="C625" s="16" t="s">
        <v>425</v>
      </c>
      <c r="D625" s="17" t="s">
        <v>1067</v>
      </c>
    </row>
    <row r="626" spans="3:4">
      <c r="C626" s="16" t="s">
        <v>425</v>
      </c>
      <c r="D626" s="17" t="s">
        <v>1068</v>
      </c>
    </row>
    <row r="627" spans="3:4">
      <c r="C627" s="16" t="s">
        <v>425</v>
      </c>
      <c r="D627" s="17" t="s">
        <v>1069</v>
      </c>
    </row>
    <row r="628" spans="3:4">
      <c r="C628" s="16" t="s">
        <v>425</v>
      </c>
      <c r="D628" s="17" t="s">
        <v>1070</v>
      </c>
    </row>
    <row r="629" spans="3:4">
      <c r="C629" s="16" t="s">
        <v>425</v>
      </c>
      <c r="D629" s="17" t="s">
        <v>1071</v>
      </c>
    </row>
    <row r="630" spans="3:4">
      <c r="C630" s="16" t="s">
        <v>425</v>
      </c>
      <c r="D630" s="17" t="s">
        <v>1072</v>
      </c>
    </row>
    <row r="631" spans="3:4">
      <c r="C631" s="16" t="s">
        <v>425</v>
      </c>
      <c r="D631" s="17" t="s">
        <v>1073</v>
      </c>
    </row>
    <row r="632" spans="3:4">
      <c r="C632" s="16" t="s">
        <v>425</v>
      </c>
      <c r="D632" s="17" t="s">
        <v>1074</v>
      </c>
    </row>
    <row r="633" spans="3:4">
      <c r="C633" s="16" t="s">
        <v>425</v>
      </c>
      <c r="D633" s="17" t="s">
        <v>1075</v>
      </c>
    </row>
    <row r="634" spans="3:4">
      <c r="C634" s="16" t="s">
        <v>425</v>
      </c>
      <c r="D634" s="17" t="s">
        <v>1076</v>
      </c>
    </row>
    <row r="635" spans="3:4">
      <c r="C635" s="16" t="s">
        <v>425</v>
      </c>
      <c r="D635" s="17" t="s">
        <v>1077</v>
      </c>
    </row>
    <row r="636" spans="3:4">
      <c r="C636" s="16" t="s">
        <v>45</v>
      </c>
      <c r="D636" s="17" t="s">
        <v>1078</v>
      </c>
    </row>
    <row r="637" spans="3:4">
      <c r="C637" s="16" t="s">
        <v>45</v>
      </c>
      <c r="D637" s="17" t="s">
        <v>1079</v>
      </c>
    </row>
    <row r="638" spans="3:4">
      <c r="C638" s="16" t="s">
        <v>45</v>
      </c>
      <c r="D638" s="17" t="s">
        <v>1080</v>
      </c>
    </row>
    <row r="639" spans="3:4">
      <c r="C639" s="16" t="s">
        <v>45</v>
      </c>
      <c r="D639" s="17" t="s">
        <v>1081</v>
      </c>
    </row>
    <row r="640" spans="3:4">
      <c r="C640" s="16" t="s">
        <v>45</v>
      </c>
      <c r="D640" s="17" t="s">
        <v>1082</v>
      </c>
    </row>
    <row r="641" spans="3:4">
      <c r="C641" s="16" t="s">
        <v>45</v>
      </c>
      <c r="D641" s="17" t="s">
        <v>1083</v>
      </c>
    </row>
    <row r="642" spans="3:4">
      <c r="C642" s="16" t="s">
        <v>45</v>
      </c>
      <c r="D642" s="17" t="s">
        <v>1084</v>
      </c>
    </row>
    <row r="643" spans="3:4">
      <c r="C643" s="16" t="s">
        <v>45</v>
      </c>
      <c r="D643" s="17" t="s">
        <v>1085</v>
      </c>
    </row>
    <row r="644" spans="3:4">
      <c r="C644" s="16" t="s">
        <v>45</v>
      </c>
      <c r="D644" s="17" t="s">
        <v>1086</v>
      </c>
    </row>
    <row r="645" spans="3:4">
      <c r="C645" s="16" t="s">
        <v>45</v>
      </c>
      <c r="D645" s="17" t="s">
        <v>1087</v>
      </c>
    </row>
    <row r="646" spans="3:4">
      <c r="C646" s="16" t="s">
        <v>45</v>
      </c>
      <c r="D646" s="17" t="s">
        <v>1088</v>
      </c>
    </row>
    <row r="647" spans="3:4">
      <c r="C647" s="16" t="s">
        <v>45</v>
      </c>
      <c r="D647" s="17" t="s">
        <v>1089</v>
      </c>
    </row>
    <row r="648" spans="3:4">
      <c r="C648" s="16" t="s">
        <v>45</v>
      </c>
      <c r="D648" s="17" t="s">
        <v>1090</v>
      </c>
    </row>
    <row r="649" spans="3:4">
      <c r="C649" s="16" t="s">
        <v>45</v>
      </c>
      <c r="D649" s="17" t="s">
        <v>1091</v>
      </c>
    </row>
    <row r="650" spans="3:4">
      <c r="C650" s="16" t="s">
        <v>45</v>
      </c>
      <c r="D650" s="17" t="s">
        <v>1092</v>
      </c>
    </row>
    <row r="651" spans="3:4">
      <c r="C651" s="16" t="s">
        <v>45</v>
      </c>
      <c r="D651" s="17" t="s">
        <v>1093</v>
      </c>
    </row>
    <row r="652" spans="3:4">
      <c r="C652" s="16" t="s">
        <v>45</v>
      </c>
      <c r="D652" s="17" t="s">
        <v>1094</v>
      </c>
    </row>
    <row r="653" spans="3:4">
      <c r="C653" s="16" t="s">
        <v>45</v>
      </c>
      <c r="D653" s="17" t="s">
        <v>1095</v>
      </c>
    </row>
    <row r="654" spans="3:4">
      <c r="C654" s="16" t="s">
        <v>45</v>
      </c>
      <c r="D654" s="17" t="s">
        <v>1096</v>
      </c>
    </row>
    <row r="655" spans="3:4">
      <c r="C655" s="16" t="s">
        <v>45</v>
      </c>
      <c r="D655" s="17" t="s">
        <v>1097</v>
      </c>
    </row>
    <row r="656" spans="3:4">
      <c r="C656" s="16" t="s">
        <v>45</v>
      </c>
      <c r="D656" s="17" t="s">
        <v>1098</v>
      </c>
    </row>
    <row r="657" spans="3:4">
      <c r="C657" s="16" t="s">
        <v>45</v>
      </c>
      <c r="D657" s="17" t="s">
        <v>1099</v>
      </c>
    </row>
    <row r="658" spans="3:4">
      <c r="C658" s="16" t="s">
        <v>45</v>
      </c>
      <c r="D658" s="17" t="s">
        <v>1100</v>
      </c>
    </row>
    <row r="659" spans="3:4">
      <c r="C659" s="16" t="s">
        <v>45</v>
      </c>
      <c r="D659" s="17" t="s">
        <v>1101</v>
      </c>
    </row>
    <row r="660" spans="3:4">
      <c r="C660" s="16" t="s">
        <v>45</v>
      </c>
      <c r="D660" s="17" t="s">
        <v>1102</v>
      </c>
    </row>
    <row r="661" spans="3:4">
      <c r="C661" s="16" t="s">
        <v>45</v>
      </c>
      <c r="D661" s="17" t="s">
        <v>1103</v>
      </c>
    </row>
    <row r="662" spans="3:4">
      <c r="C662" s="16" t="s">
        <v>45</v>
      </c>
      <c r="D662" s="17" t="s">
        <v>1104</v>
      </c>
    </row>
    <row r="663" spans="3:4">
      <c r="C663" s="16" t="s">
        <v>45</v>
      </c>
      <c r="D663" s="17" t="s">
        <v>1105</v>
      </c>
    </row>
    <row r="664" spans="3:4">
      <c r="C664" s="16" t="s">
        <v>45</v>
      </c>
      <c r="D664" s="17" t="s">
        <v>1106</v>
      </c>
    </row>
    <row r="665" spans="3:4">
      <c r="C665" s="16" t="s">
        <v>45</v>
      </c>
      <c r="D665" s="17" t="s">
        <v>1107</v>
      </c>
    </row>
    <row r="666" spans="3:4">
      <c r="C666" s="16" t="s">
        <v>45</v>
      </c>
      <c r="D666" s="17" t="s">
        <v>1108</v>
      </c>
    </row>
    <row r="667" spans="3:4">
      <c r="C667" s="16" t="s">
        <v>45</v>
      </c>
      <c r="D667" s="17" t="s">
        <v>1109</v>
      </c>
    </row>
    <row r="668" spans="3:4">
      <c r="C668" s="16" t="s">
        <v>45</v>
      </c>
      <c r="D668" s="17" t="s">
        <v>1110</v>
      </c>
    </row>
    <row r="669" spans="3:4">
      <c r="C669" s="16" t="s">
        <v>45</v>
      </c>
      <c r="D669" s="17" t="s">
        <v>1111</v>
      </c>
    </row>
    <row r="670" spans="3:4">
      <c r="C670" s="16" t="s">
        <v>45</v>
      </c>
      <c r="D670" s="17" t="s">
        <v>1112</v>
      </c>
    </row>
    <row r="671" spans="3:4">
      <c r="C671" s="16" t="s">
        <v>45</v>
      </c>
      <c r="D671" s="17" t="s">
        <v>1113</v>
      </c>
    </row>
    <row r="672" spans="3:4">
      <c r="C672" s="16" t="s">
        <v>45</v>
      </c>
      <c r="D672" s="17" t="s">
        <v>1114</v>
      </c>
    </row>
    <row r="673" spans="3:4">
      <c r="C673" s="16" t="s">
        <v>45</v>
      </c>
      <c r="D673" s="17" t="s">
        <v>1115</v>
      </c>
    </row>
    <row r="674" spans="3:4">
      <c r="C674" s="16" t="s">
        <v>45</v>
      </c>
      <c r="D674" s="17" t="s">
        <v>1116</v>
      </c>
    </row>
    <row r="675" spans="3:4">
      <c r="C675" s="16" t="s">
        <v>45</v>
      </c>
      <c r="D675" s="17" t="s">
        <v>1117</v>
      </c>
    </row>
    <row r="676" spans="3:4">
      <c r="C676" s="16" t="s">
        <v>45</v>
      </c>
      <c r="D676" s="17" t="s">
        <v>1118</v>
      </c>
    </row>
    <row r="677" spans="3:4">
      <c r="C677" s="16" t="s">
        <v>45</v>
      </c>
      <c r="D677" s="17" t="s">
        <v>1119</v>
      </c>
    </row>
    <row r="678" spans="3:4">
      <c r="C678" s="16" t="s">
        <v>45</v>
      </c>
      <c r="D678" s="17" t="s">
        <v>1120</v>
      </c>
    </row>
    <row r="679" spans="3:4">
      <c r="C679" s="16" t="s">
        <v>45</v>
      </c>
      <c r="D679" s="17" t="s">
        <v>1121</v>
      </c>
    </row>
    <row r="680" spans="3:4">
      <c r="C680" s="16" t="s">
        <v>45</v>
      </c>
      <c r="D680" s="17" t="s">
        <v>1122</v>
      </c>
    </row>
    <row r="681" spans="3:4">
      <c r="C681" s="16" t="s">
        <v>45</v>
      </c>
      <c r="D681" s="17" t="s">
        <v>1123</v>
      </c>
    </row>
    <row r="682" spans="3:4">
      <c r="C682" s="16" t="s">
        <v>45</v>
      </c>
      <c r="D682" s="17" t="s">
        <v>1124</v>
      </c>
    </row>
    <row r="683" spans="3:4">
      <c r="C683" s="16" t="s">
        <v>45</v>
      </c>
      <c r="D683" s="17" t="s">
        <v>1125</v>
      </c>
    </row>
    <row r="684" spans="3:4">
      <c r="C684" s="16" t="s">
        <v>45</v>
      </c>
      <c r="D684" s="17" t="s">
        <v>1126</v>
      </c>
    </row>
    <row r="685" spans="3:4">
      <c r="C685" s="16" t="s">
        <v>45</v>
      </c>
      <c r="D685" s="17" t="s">
        <v>1127</v>
      </c>
    </row>
    <row r="686" spans="3:4">
      <c r="C686" s="16" t="s">
        <v>45</v>
      </c>
      <c r="D686" s="17" t="s">
        <v>1128</v>
      </c>
    </row>
    <row r="687" spans="3:4">
      <c r="C687" s="16" t="s">
        <v>45</v>
      </c>
      <c r="D687" s="17" t="s">
        <v>1129</v>
      </c>
    </row>
    <row r="688" spans="3:4">
      <c r="C688" s="16" t="s">
        <v>45</v>
      </c>
      <c r="D688" s="17" t="s">
        <v>1130</v>
      </c>
    </row>
    <row r="689" spans="3:4">
      <c r="C689" s="16" t="s">
        <v>45</v>
      </c>
      <c r="D689" s="17" t="s">
        <v>1131</v>
      </c>
    </row>
    <row r="690" spans="3:4">
      <c r="C690" s="16" t="s">
        <v>45</v>
      </c>
      <c r="D690" s="17" t="s">
        <v>1132</v>
      </c>
    </row>
    <row r="691" spans="3:4">
      <c r="C691" s="16" t="s">
        <v>45</v>
      </c>
      <c r="D691" s="17" t="s">
        <v>1133</v>
      </c>
    </row>
    <row r="692" spans="3:4">
      <c r="C692" s="16" t="s">
        <v>45</v>
      </c>
      <c r="D692" s="17" t="s">
        <v>1134</v>
      </c>
    </row>
    <row r="693" spans="3:4">
      <c r="C693" s="16" t="s">
        <v>45</v>
      </c>
      <c r="D693" s="17" t="s">
        <v>1135</v>
      </c>
    </row>
    <row r="694" spans="3:4">
      <c r="C694" s="16" t="s">
        <v>45</v>
      </c>
      <c r="D694" s="17" t="s">
        <v>1136</v>
      </c>
    </row>
    <row r="695" spans="3:4">
      <c r="C695" s="16" t="s">
        <v>45</v>
      </c>
      <c r="D695" s="17" t="s">
        <v>1137</v>
      </c>
    </row>
    <row r="696" spans="3:4">
      <c r="C696" s="16" t="s">
        <v>45</v>
      </c>
      <c r="D696" s="17" t="s">
        <v>1138</v>
      </c>
    </row>
    <row r="697" spans="3:4">
      <c r="C697" s="16" t="s">
        <v>45</v>
      </c>
      <c r="D697" s="17" t="s">
        <v>1139</v>
      </c>
    </row>
    <row r="698" spans="3:4">
      <c r="C698" s="16" t="s">
        <v>428</v>
      </c>
      <c r="D698" s="17" t="s">
        <v>1140</v>
      </c>
    </row>
    <row r="699" spans="3:4">
      <c r="C699" s="16" t="s">
        <v>428</v>
      </c>
      <c r="D699" s="17" t="s">
        <v>1141</v>
      </c>
    </row>
    <row r="700" spans="3:4">
      <c r="C700" s="16" t="s">
        <v>428</v>
      </c>
      <c r="D700" s="17" t="s">
        <v>1142</v>
      </c>
    </row>
    <row r="701" spans="3:4">
      <c r="C701" s="16" t="s">
        <v>428</v>
      </c>
      <c r="D701" s="17" t="s">
        <v>1143</v>
      </c>
    </row>
    <row r="702" spans="3:4">
      <c r="C702" s="16" t="s">
        <v>428</v>
      </c>
      <c r="D702" s="17" t="s">
        <v>1144</v>
      </c>
    </row>
    <row r="703" spans="3:4">
      <c r="C703" s="16" t="s">
        <v>428</v>
      </c>
      <c r="D703" s="17" t="s">
        <v>1145</v>
      </c>
    </row>
    <row r="704" spans="3:4">
      <c r="C704" s="16" t="s">
        <v>428</v>
      </c>
      <c r="D704" s="17" t="s">
        <v>1146</v>
      </c>
    </row>
    <row r="705" spans="3:4">
      <c r="C705" s="16" t="s">
        <v>428</v>
      </c>
      <c r="D705" s="17" t="s">
        <v>1147</v>
      </c>
    </row>
    <row r="706" spans="3:4">
      <c r="C706" s="16" t="s">
        <v>428</v>
      </c>
      <c r="D706" s="17" t="s">
        <v>1148</v>
      </c>
    </row>
    <row r="707" spans="3:4">
      <c r="C707" s="16" t="s">
        <v>428</v>
      </c>
      <c r="D707" s="17" t="s">
        <v>1149</v>
      </c>
    </row>
    <row r="708" spans="3:4">
      <c r="C708" s="16" t="s">
        <v>428</v>
      </c>
      <c r="D708" s="17" t="s">
        <v>1150</v>
      </c>
    </row>
    <row r="709" spans="3:4">
      <c r="C709" s="16" t="s">
        <v>428</v>
      </c>
      <c r="D709" s="17" t="s">
        <v>1151</v>
      </c>
    </row>
    <row r="710" spans="3:4">
      <c r="C710" s="16" t="s">
        <v>428</v>
      </c>
      <c r="D710" s="17" t="s">
        <v>1152</v>
      </c>
    </row>
    <row r="711" spans="3:4">
      <c r="C711" s="16" t="s">
        <v>428</v>
      </c>
      <c r="D711" s="17" t="s">
        <v>1153</v>
      </c>
    </row>
    <row r="712" spans="3:4">
      <c r="C712" s="16" t="s">
        <v>428</v>
      </c>
      <c r="D712" s="17" t="s">
        <v>1154</v>
      </c>
    </row>
    <row r="713" spans="3:4">
      <c r="C713" s="16" t="s">
        <v>428</v>
      </c>
      <c r="D713" s="17" t="s">
        <v>1155</v>
      </c>
    </row>
    <row r="714" spans="3:4">
      <c r="C714" s="16" t="s">
        <v>428</v>
      </c>
      <c r="D714" s="17" t="s">
        <v>1156</v>
      </c>
    </row>
    <row r="715" spans="3:4">
      <c r="C715" s="16" t="s">
        <v>428</v>
      </c>
      <c r="D715" s="17" t="s">
        <v>1157</v>
      </c>
    </row>
    <row r="716" spans="3:4">
      <c r="C716" s="16" t="s">
        <v>428</v>
      </c>
      <c r="D716" s="17" t="s">
        <v>1158</v>
      </c>
    </row>
    <row r="717" spans="3:4">
      <c r="C717" s="16" t="s">
        <v>428</v>
      </c>
      <c r="D717" s="17" t="s">
        <v>1159</v>
      </c>
    </row>
    <row r="718" spans="3:4">
      <c r="C718" s="16" t="s">
        <v>428</v>
      </c>
      <c r="D718" s="17" t="s">
        <v>1160</v>
      </c>
    </row>
    <row r="719" spans="3:4">
      <c r="C719" s="16" t="s">
        <v>428</v>
      </c>
      <c r="D719" s="17" t="s">
        <v>1161</v>
      </c>
    </row>
    <row r="720" spans="3:4">
      <c r="C720" s="16" t="s">
        <v>428</v>
      </c>
      <c r="D720" s="17" t="s">
        <v>1162</v>
      </c>
    </row>
    <row r="721" spans="3:4">
      <c r="C721" s="16" t="s">
        <v>428</v>
      </c>
      <c r="D721" s="17" t="s">
        <v>1163</v>
      </c>
    </row>
    <row r="722" spans="3:4">
      <c r="C722" s="16" t="s">
        <v>428</v>
      </c>
      <c r="D722" s="17" t="s">
        <v>1164</v>
      </c>
    </row>
    <row r="723" spans="3:4">
      <c r="C723" s="16" t="s">
        <v>428</v>
      </c>
      <c r="D723" s="17" t="s">
        <v>1165</v>
      </c>
    </row>
    <row r="724" spans="3:4">
      <c r="C724" s="16" t="s">
        <v>428</v>
      </c>
      <c r="D724" s="17" t="s">
        <v>1166</v>
      </c>
    </row>
    <row r="725" spans="3:4">
      <c r="C725" s="16" t="s">
        <v>428</v>
      </c>
      <c r="D725" s="17" t="s">
        <v>1167</v>
      </c>
    </row>
    <row r="726" spans="3:4">
      <c r="C726" s="16" t="s">
        <v>428</v>
      </c>
      <c r="D726" s="17" t="s">
        <v>1168</v>
      </c>
    </row>
    <row r="727" spans="3:4">
      <c r="C727" s="16" t="s">
        <v>428</v>
      </c>
      <c r="D727" s="17" t="s">
        <v>1169</v>
      </c>
    </row>
    <row r="728" spans="3:4">
      <c r="C728" s="16" t="s">
        <v>428</v>
      </c>
      <c r="D728" s="17" t="s">
        <v>1170</v>
      </c>
    </row>
    <row r="729" spans="3:4">
      <c r="C729" s="16" t="s">
        <v>428</v>
      </c>
      <c r="D729" s="17" t="s">
        <v>1171</v>
      </c>
    </row>
    <row r="730" spans="3:4">
      <c r="C730" s="16" t="s">
        <v>428</v>
      </c>
      <c r="D730" s="17" t="s">
        <v>1172</v>
      </c>
    </row>
    <row r="731" spans="3:4">
      <c r="C731" s="16" t="s">
        <v>430</v>
      </c>
      <c r="D731" s="17" t="s">
        <v>1173</v>
      </c>
    </row>
    <row r="732" spans="3:4">
      <c r="C732" s="16" t="s">
        <v>430</v>
      </c>
      <c r="D732" s="17" t="s">
        <v>1174</v>
      </c>
    </row>
    <row r="733" spans="3:4">
      <c r="C733" s="16" t="s">
        <v>430</v>
      </c>
      <c r="D733" s="17" t="s">
        <v>1175</v>
      </c>
    </row>
    <row r="734" spans="3:4">
      <c r="C734" s="16" t="s">
        <v>430</v>
      </c>
      <c r="D734" s="17" t="s">
        <v>1176</v>
      </c>
    </row>
    <row r="735" spans="3:4">
      <c r="C735" s="16" t="s">
        <v>430</v>
      </c>
      <c r="D735" s="17" t="s">
        <v>1177</v>
      </c>
    </row>
    <row r="736" spans="3:4">
      <c r="C736" s="16" t="s">
        <v>430</v>
      </c>
      <c r="D736" s="17" t="s">
        <v>1178</v>
      </c>
    </row>
    <row r="737" spans="3:4">
      <c r="C737" s="16" t="s">
        <v>430</v>
      </c>
      <c r="D737" s="17" t="s">
        <v>1179</v>
      </c>
    </row>
    <row r="738" spans="3:4">
      <c r="C738" s="16" t="s">
        <v>430</v>
      </c>
      <c r="D738" s="17" t="s">
        <v>1180</v>
      </c>
    </row>
    <row r="739" spans="3:4">
      <c r="C739" s="16" t="s">
        <v>430</v>
      </c>
      <c r="D739" s="17" t="s">
        <v>1181</v>
      </c>
    </row>
    <row r="740" spans="3:4">
      <c r="C740" s="16" t="s">
        <v>430</v>
      </c>
      <c r="D740" s="17" t="s">
        <v>1182</v>
      </c>
    </row>
    <row r="741" spans="3:4">
      <c r="C741" s="16" t="s">
        <v>430</v>
      </c>
      <c r="D741" s="17" t="s">
        <v>1183</v>
      </c>
    </row>
    <row r="742" spans="3:4">
      <c r="C742" s="16" t="s">
        <v>430</v>
      </c>
      <c r="D742" s="17" t="s">
        <v>1184</v>
      </c>
    </row>
    <row r="743" spans="3:4">
      <c r="C743" s="16" t="s">
        <v>430</v>
      </c>
      <c r="D743" s="17" t="s">
        <v>1185</v>
      </c>
    </row>
    <row r="744" spans="3:4">
      <c r="C744" s="16" t="s">
        <v>430</v>
      </c>
      <c r="D744" s="17" t="s">
        <v>1186</v>
      </c>
    </row>
    <row r="745" spans="3:4">
      <c r="C745" s="16" t="s">
        <v>430</v>
      </c>
      <c r="D745" s="17" t="s">
        <v>1187</v>
      </c>
    </row>
    <row r="746" spans="3:4">
      <c r="C746" s="16" t="s">
        <v>430</v>
      </c>
      <c r="D746" s="17" t="s">
        <v>1188</v>
      </c>
    </row>
    <row r="747" spans="3:4">
      <c r="C747" s="16" t="s">
        <v>430</v>
      </c>
      <c r="D747" s="17" t="s">
        <v>1189</v>
      </c>
    </row>
    <row r="748" spans="3:4">
      <c r="C748" s="16" t="s">
        <v>430</v>
      </c>
      <c r="D748" s="17" t="s">
        <v>1190</v>
      </c>
    </row>
    <row r="749" spans="3:4">
      <c r="C749" s="16" t="s">
        <v>430</v>
      </c>
      <c r="D749" s="17" t="s">
        <v>1191</v>
      </c>
    </row>
    <row r="750" spans="3:4">
      <c r="C750" s="16" t="s">
        <v>430</v>
      </c>
      <c r="D750" s="17" t="s">
        <v>1192</v>
      </c>
    </row>
    <row r="751" spans="3:4">
      <c r="C751" s="16" t="s">
        <v>430</v>
      </c>
      <c r="D751" s="17" t="s">
        <v>1193</v>
      </c>
    </row>
    <row r="752" spans="3:4">
      <c r="C752" s="16" t="s">
        <v>430</v>
      </c>
      <c r="D752" s="17" t="s">
        <v>1194</v>
      </c>
    </row>
    <row r="753" spans="3:4">
      <c r="C753" s="16" t="s">
        <v>430</v>
      </c>
      <c r="D753" s="17" t="s">
        <v>1195</v>
      </c>
    </row>
    <row r="754" spans="3:4">
      <c r="C754" s="16" t="s">
        <v>430</v>
      </c>
      <c r="D754" s="17" t="s">
        <v>1196</v>
      </c>
    </row>
    <row r="755" spans="3:4">
      <c r="C755" s="16" t="s">
        <v>430</v>
      </c>
      <c r="D755" s="17" t="s">
        <v>1197</v>
      </c>
    </row>
    <row r="756" spans="3:4">
      <c r="C756" s="16" t="s">
        <v>430</v>
      </c>
      <c r="D756" s="17" t="s">
        <v>1198</v>
      </c>
    </row>
    <row r="757" spans="3:4">
      <c r="C757" s="16" t="s">
        <v>430</v>
      </c>
      <c r="D757" s="17" t="s">
        <v>1199</v>
      </c>
    </row>
    <row r="758" spans="3:4">
      <c r="C758" s="16" t="s">
        <v>430</v>
      </c>
      <c r="D758" s="17" t="s">
        <v>1200</v>
      </c>
    </row>
    <row r="759" spans="3:4">
      <c r="C759" s="16" t="s">
        <v>430</v>
      </c>
      <c r="D759" s="17" t="s">
        <v>1201</v>
      </c>
    </row>
    <row r="760" spans="3:4">
      <c r="C760" s="16" t="s">
        <v>430</v>
      </c>
      <c r="D760" s="17" t="s">
        <v>1202</v>
      </c>
    </row>
    <row r="761" spans="3:4">
      <c r="C761" s="16" t="s">
        <v>432</v>
      </c>
      <c r="D761" s="17" t="s">
        <v>1203</v>
      </c>
    </row>
    <row r="762" spans="3:4">
      <c r="C762" s="16" t="s">
        <v>432</v>
      </c>
      <c r="D762" s="17" t="s">
        <v>1204</v>
      </c>
    </row>
    <row r="763" spans="3:4">
      <c r="C763" s="16" t="s">
        <v>432</v>
      </c>
      <c r="D763" s="17" t="s">
        <v>1205</v>
      </c>
    </row>
    <row r="764" spans="3:4">
      <c r="C764" s="16" t="s">
        <v>432</v>
      </c>
      <c r="D764" s="17" t="s">
        <v>1206</v>
      </c>
    </row>
    <row r="765" spans="3:4">
      <c r="C765" s="16" t="s">
        <v>432</v>
      </c>
      <c r="D765" s="17" t="s">
        <v>1207</v>
      </c>
    </row>
    <row r="766" spans="3:4">
      <c r="C766" s="16" t="s">
        <v>432</v>
      </c>
      <c r="D766" s="17" t="s">
        <v>1208</v>
      </c>
    </row>
    <row r="767" spans="3:4">
      <c r="C767" s="16" t="s">
        <v>432</v>
      </c>
      <c r="D767" s="17" t="s">
        <v>1209</v>
      </c>
    </row>
    <row r="768" spans="3:4">
      <c r="C768" s="16" t="s">
        <v>432</v>
      </c>
      <c r="D768" s="17" t="s">
        <v>1210</v>
      </c>
    </row>
    <row r="769" spans="3:4">
      <c r="C769" s="16" t="s">
        <v>432</v>
      </c>
      <c r="D769" s="17" t="s">
        <v>1211</v>
      </c>
    </row>
    <row r="770" spans="3:4">
      <c r="C770" s="16" t="s">
        <v>432</v>
      </c>
      <c r="D770" s="17" t="s">
        <v>1212</v>
      </c>
    </row>
    <row r="771" spans="3:4">
      <c r="C771" s="16" t="s">
        <v>432</v>
      </c>
      <c r="D771" s="17" t="s">
        <v>1213</v>
      </c>
    </row>
    <row r="772" spans="3:4">
      <c r="C772" s="16" t="s">
        <v>432</v>
      </c>
      <c r="D772" s="17" t="s">
        <v>1214</v>
      </c>
    </row>
    <row r="773" spans="3:4">
      <c r="C773" s="16" t="s">
        <v>432</v>
      </c>
      <c r="D773" s="17" t="s">
        <v>1215</v>
      </c>
    </row>
    <row r="774" spans="3:4">
      <c r="C774" s="16" t="s">
        <v>432</v>
      </c>
      <c r="D774" s="17" t="s">
        <v>1216</v>
      </c>
    </row>
    <row r="775" spans="3:4">
      <c r="C775" s="16" t="s">
        <v>432</v>
      </c>
      <c r="D775" s="17" t="s">
        <v>784</v>
      </c>
    </row>
    <row r="776" spans="3:4">
      <c r="C776" s="16" t="s">
        <v>434</v>
      </c>
      <c r="D776" s="17" t="s">
        <v>1217</v>
      </c>
    </row>
    <row r="777" spans="3:4">
      <c r="C777" s="16" t="s">
        <v>434</v>
      </c>
      <c r="D777" s="17" t="s">
        <v>1218</v>
      </c>
    </row>
    <row r="778" spans="3:4">
      <c r="C778" s="16" t="s">
        <v>434</v>
      </c>
      <c r="D778" s="17" t="s">
        <v>1219</v>
      </c>
    </row>
    <row r="779" spans="3:4">
      <c r="C779" s="16" t="s">
        <v>434</v>
      </c>
      <c r="D779" s="17" t="s">
        <v>1220</v>
      </c>
    </row>
    <row r="780" spans="3:4">
      <c r="C780" s="16" t="s">
        <v>434</v>
      </c>
      <c r="D780" s="17" t="s">
        <v>1221</v>
      </c>
    </row>
    <row r="781" spans="3:4">
      <c r="C781" s="16" t="s">
        <v>434</v>
      </c>
      <c r="D781" s="17" t="s">
        <v>1222</v>
      </c>
    </row>
    <row r="782" spans="3:4">
      <c r="C782" s="16" t="s">
        <v>434</v>
      </c>
      <c r="D782" s="17" t="s">
        <v>1223</v>
      </c>
    </row>
    <row r="783" spans="3:4">
      <c r="C783" s="16" t="s">
        <v>434</v>
      </c>
      <c r="D783" s="17" t="s">
        <v>1224</v>
      </c>
    </row>
    <row r="784" spans="3:4">
      <c r="C784" s="16" t="s">
        <v>434</v>
      </c>
      <c r="D784" s="17" t="s">
        <v>1225</v>
      </c>
    </row>
    <row r="785" spans="3:4">
      <c r="C785" s="16" t="s">
        <v>434</v>
      </c>
      <c r="D785" s="17" t="s">
        <v>1226</v>
      </c>
    </row>
    <row r="786" spans="3:4">
      <c r="C786" s="16" t="s">
        <v>434</v>
      </c>
      <c r="D786" s="17" t="s">
        <v>1227</v>
      </c>
    </row>
    <row r="787" spans="3:4">
      <c r="C787" s="16" t="s">
        <v>434</v>
      </c>
      <c r="D787" s="17" t="s">
        <v>1228</v>
      </c>
    </row>
    <row r="788" spans="3:4">
      <c r="C788" s="16" t="s">
        <v>434</v>
      </c>
      <c r="D788" s="17" t="s">
        <v>1229</v>
      </c>
    </row>
    <row r="789" spans="3:4">
      <c r="C789" s="16" t="s">
        <v>434</v>
      </c>
      <c r="D789" s="17" t="s">
        <v>1230</v>
      </c>
    </row>
    <row r="790" spans="3:4">
      <c r="C790" s="16" t="s">
        <v>434</v>
      </c>
      <c r="D790" s="17" t="s">
        <v>1231</v>
      </c>
    </row>
    <row r="791" spans="3:4">
      <c r="C791" s="16" t="s">
        <v>434</v>
      </c>
      <c r="D791" s="17" t="s">
        <v>1232</v>
      </c>
    </row>
    <row r="792" spans="3:4">
      <c r="C792" s="16" t="s">
        <v>434</v>
      </c>
      <c r="D792" s="17" t="s">
        <v>1233</v>
      </c>
    </row>
    <row r="793" spans="3:4">
      <c r="C793" s="16" t="s">
        <v>434</v>
      </c>
      <c r="D793" s="17" t="s">
        <v>1234</v>
      </c>
    </row>
    <row r="794" spans="3:4">
      <c r="C794" s="16" t="s">
        <v>434</v>
      </c>
      <c r="D794" s="17" t="s">
        <v>1235</v>
      </c>
    </row>
    <row r="795" spans="3:4">
      <c r="C795" s="16" t="s">
        <v>436</v>
      </c>
      <c r="D795" s="17" t="s">
        <v>1236</v>
      </c>
    </row>
    <row r="796" spans="3:4">
      <c r="C796" s="16" t="s">
        <v>436</v>
      </c>
      <c r="D796" s="17" t="s">
        <v>1237</v>
      </c>
    </row>
    <row r="797" spans="3:4">
      <c r="C797" s="16" t="s">
        <v>436</v>
      </c>
      <c r="D797" s="17" t="s">
        <v>1238</v>
      </c>
    </row>
    <row r="798" spans="3:4">
      <c r="C798" s="16" t="s">
        <v>436</v>
      </c>
      <c r="D798" s="17" t="s">
        <v>1239</v>
      </c>
    </row>
    <row r="799" spans="3:4">
      <c r="C799" s="16" t="s">
        <v>436</v>
      </c>
      <c r="D799" s="17" t="s">
        <v>1240</v>
      </c>
    </row>
    <row r="800" spans="3:4">
      <c r="C800" s="16" t="s">
        <v>436</v>
      </c>
      <c r="D800" s="17" t="s">
        <v>1241</v>
      </c>
    </row>
    <row r="801" spans="3:4">
      <c r="C801" s="16" t="s">
        <v>436</v>
      </c>
      <c r="D801" s="17" t="s">
        <v>1242</v>
      </c>
    </row>
    <row r="802" spans="3:4">
      <c r="C802" s="16" t="s">
        <v>436</v>
      </c>
      <c r="D802" s="17" t="s">
        <v>1243</v>
      </c>
    </row>
    <row r="803" spans="3:4">
      <c r="C803" s="16" t="s">
        <v>436</v>
      </c>
      <c r="D803" s="17" t="s">
        <v>1244</v>
      </c>
    </row>
    <row r="804" spans="3:4">
      <c r="C804" s="16" t="s">
        <v>436</v>
      </c>
      <c r="D804" s="17" t="s">
        <v>1245</v>
      </c>
    </row>
    <row r="805" spans="3:4">
      <c r="C805" s="16" t="s">
        <v>436</v>
      </c>
      <c r="D805" s="17" t="s">
        <v>611</v>
      </c>
    </row>
    <row r="806" spans="3:4">
      <c r="C806" s="16" t="s">
        <v>436</v>
      </c>
      <c r="D806" s="17" t="s">
        <v>1246</v>
      </c>
    </row>
    <row r="807" spans="3:4">
      <c r="C807" s="16" t="s">
        <v>436</v>
      </c>
      <c r="D807" s="17" t="s">
        <v>1247</v>
      </c>
    </row>
    <row r="808" spans="3:4">
      <c r="C808" s="16" t="s">
        <v>436</v>
      </c>
      <c r="D808" s="17" t="s">
        <v>1248</v>
      </c>
    </row>
    <row r="809" spans="3:4">
      <c r="C809" s="16" t="s">
        <v>436</v>
      </c>
      <c r="D809" s="17" t="s">
        <v>1249</v>
      </c>
    </row>
    <row r="810" spans="3:4">
      <c r="C810" s="16" t="s">
        <v>436</v>
      </c>
      <c r="D810" s="17" t="s">
        <v>1250</v>
      </c>
    </row>
    <row r="811" spans="3:4">
      <c r="C811" s="16" t="s">
        <v>436</v>
      </c>
      <c r="D811" s="17" t="s">
        <v>1251</v>
      </c>
    </row>
    <row r="812" spans="3:4">
      <c r="C812" s="16" t="s">
        <v>438</v>
      </c>
      <c r="D812" s="17" t="s">
        <v>1252</v>
      </c>
    </row>
    <row r="813" spans="3:4">
      <c r="C813" s="16" t="s">
        <v>438</v>
      </c>
      <c r="D813" s="17" t="s">
        <v>1253</v>
      </c>
    </row>
    <row r="814" spans="3:4">
      <c r="C814" s="16" t="s">
        <v>438</v>
      </c>
      <c r="D814" s="17" t="s">
        <v>1254</v>
      </c>
    </row>
    <row r="815" spans="3:4">
      <c r="C815" s="16" t="s">
        <v>438</v>
      </c>
      <c r="D815" s="17" t="s">
        <v>1255</v>
      </c>
    </row>
    <row r="816" spans="3:4">
      <c r="C816" s="16" t="s">
        <v>438</v>
      </c>
      <c r="D816" s="17" t="s">
        <v>1256</v>
      </c>
    </row>
    <row r="817" spans="3:4">
      <c r="C817" s="16" t="s">
        <v>438</v>
      </c>
      <c r="D817" s="17" t="s">
        <v>1257</v>
      </c>
    </row>
    <row r="818" spans="3:4">
      <c r="C818" s="16" t="s">
        <v>438</v>
      </c>
      <c r="D818" s="17" t="s">
        <v>1258</v>
      </c>
    </row>
    <row r="819" spans="3:4">
      <c r="C819" s="16" t="s">
        <v>438</v>
      </c>
      <c r="D819" s="17" t="s">
        <v>1259</v>
      </c>
    </row>
    <row r="820" spans="3:4">
      <c r="C820" s="16" t="s">
        <v>438</v>
      </c>
      <c r="D820" s="17" t="s">
        <v>1260</v>
      </c>
    </row>
    <row r="821" spans="3:4">
      <c r="C821" s="16" t="s">
        <v>438</v>
      </c>
      <c r="D821" s="17" t="s">
        <v>1261</v>
      </c>
    </row>
    <row r="822" spans="3:4">
      <c r="C822" s="16" t="s">
        <v>438</v>
      </c>
      <c r="D822" s="17" t="s">
        <v>1262</v>
      </c>
    </row>
    <row r="823" spans="3:4">
      <c r="C823" s="16" t="s">
        <v>438</v>
      </c>
      <c r="D823" s="17" t="s">
        <v>1263</v>
      </c>
    </row>
    <row r="824" spans="3:4">
      <c r="C824" s="16" t="s">
        <v>438</v>
      </c>
      <c r="D824" s="17" t="s">
        <v>1264</v>
      </c>
    </row>
    <row r="825" spans="3:4">
      <c r="C825" s="16" t="s">
        <v>438</v>
      </c>
      <c r="D825" s="17" t="s">
        <v>1265</v>
      </c>
    </row>
    <row r="826" spans="3:4">
      <c r="C826" s="16" t="s">
        <v>438</v>
      </c>
      <c r="D826" s="17" t="s">
        <v>1266</v>
      </c>
    </row>
    <row r="827" spans="3:4">
      <c r="C827" s="16" t="s">
        <v>438</v>
      </c>
      <c r="D827" s="17" t="s">
        <v>1267</v>
      </c>
    </row>
    <row r="828" spans="3:4">
      <c r="C828" s="16" t="s">
        <v>438</v>
      </c>
      <c r="D828" s="17" t="s">
        <v>671</v>
      </c>
    </row>
    <row r="829" spans="3:4">
      <c r="C829" s="16" t="s">
        <v>438</v>
      </c>
      <c r="D829" s="17" t="s">
        <v>1268</v>
      </c>
    </row>
    <row r="830" spans="3:4">
      <c r="C830" s="16" t="s">
        <v>438</v>
      </c>
      <c r="D830" s="17" t="s">
        <v>1269</v>
      </c>
    </row>
    <row r="831" spans="3:4">
      <c r="C831" s="16" t="s">
        <v>438</v>
      </c>
      <c r="D831" s="17" t="s">
        <v>1270</v>
      </c>
    </row>
    <row r="832" spans="3:4">
      <c r="C832" s="16" t="s">
        <v>438</v>
      </c>
      <c r="D832" s="17" t="s">
        <v>1271</v>
      </c>
    </row>
    <row r="833" spans="3:4">
      <c r="C833" s="16" t="s">
        <v>438</v>
      </c>
      <c r="D833" s="17" t="s">
        <v>1272</v>
      </c>
    </row>
    <row r="834" spans="3:4">
      <c r="C834" s="16" t="s">
        <v>438</v>
      </c>
      <c r="D834" s="17" t="s">
        <v>1273</v>
      </c>
    </row>
    <row r="835" spans="3:4">
      <c r="C835" s="16" t="s">
        <v>438</v>
      </c>
      <c r="D835" s="17" t="s">
        <v>1274</v>
      </c>
    </row>
    <row r="836" spans="3:4">
      <c r="C836" s="16" t="s">
        <v>438</v>
      </c>
      <c r="D836" s="17" t="s">
        <v>1275</v>
      </c>
    </row>
    <row r="837" spans="3:4">
      <c r="C837" s="16" t="s">
        <v>438</v>
      </c>
      <c r="D837" s="17" t="s">
        <v>1276</v>
      </c>
    </row>
    <row r="838" spans="3:4">
      <c r="C838" s="16" t="s">
        <v>438</v>
      </c>
      <c r="D838" s="17" t="s">
        <v>1277</v>
      </c>
    </row>
    <row r="839" spans="3:4">
      <c r="C839" s="16" t="s">
        <v>440</v>
      </c>
      <c r="D839" s="17" t="s">
        <v>1278</v>
      </c>
    </row>
    <row r="840" spans="3:4">
      <c r="C840" s="16" t="s">
        <v>440</v>
      </c>
      <c r="D840" s="17" t="s">
        <v>1279</v>
      </c>
    </row>
    <row r="841" spans="3:4">
      <c r="C841" s="16" t="s">
        <v>440</v>
      </c>
      <c r="D841" s="17" t="s">
        <v>1280</v>
      </c>
    </row>
    <row r="842" spans="3:4">
      <c r="C842" s="16" t="s">
        <v>440</v>
      </c>
      <c r="D842" s="17" t="s">
        <v>1281</v>
      </c>
    </row>
    <row r="843" spans="3:4">
      <c r="C843" s="16" t="s">
        <v>440</v>
      </c>
      <c r="D843" s="17" t="s">
        <v>1282</v>
      </c>
    </row>
    <row r="844" spans="3:4">
      <c r="C844" s="16" t="s">
        <v>440</v>
      </c>
      <c r="D844" s="17" t="s">
        <v>1283</v>
      </c>
    </row>
    <row r="845" spans="3:4">
      <c r="C845" s="16" t="s">
        <v>440</v>
      </c>
      <c r="D845" s="17" t="s">
        <v>1284</v>
      </c>
    </row>
    <row r="846" spans="3:4">
      <c r="C846" s="16" t="s">
        <v>440</v>
      </c>
      <c r="D846" s="17" t="s">
        <v>1285</v>
      </c>
    </row>
    <row r="847" spans="3:4">
      <c r="C847" s="16" t="s">
        <v>440</v>
      </c>
      <c r="D847" s="17" t="s">
        <v>1286</v>
      </c>
    </row>
    <row r="848" spans="3:4">
      <c r="C848" s="16" t="s">
        <v>440</v>
      </c>
      <c r="D848" s="17" t="s">
        <v>1287</v>
      </c>
    </row>
    <row r="849" spans="3:4">
      <c r="C849" s="16" t="s">
        <v>440</v>
      </c>
      <c r="D849" s="17" t="s">
        <v>1288</v>
      </c>
    </row>
    <row r="850" spans="3:4">
      <c r="C850" s="16" t="s">
        <v>440</v>
      </c>
      <c r="D850" s="17" t="s">
        <v>1289</v>
      </c>
    </row>
    <row r="851" spans="3:4">
      <c r="C851" s="16" t="s">
        <v>440</v>
      </c>
      <c r="D851" s="17" t="s">
        <v>1290</v>
      </c>
    </row>
    <row r="852" spans="3:4">
      <c r="C852" s="16" t="s">
        <v>440</v>
      </c>
      <c r="D852" s="17" t="s">
        <v>1291</v>
      </c>
    </row>
    <row r="853" spans="3:4">
      <c r="C853" s="16" t="s">
        <v>440</v>
      </c>
      <c r="D853" s="17" t="s">
        <v>1292</v>
      </c>
    </row>
    <row r="854" spans="3:4">
      <c r="C854" s="16" t="s">
        <v>440</v>
      </c>
      <c r="D854" s="17" t="s">
        <v>1293</v>
      </c>
    </row>
    <row r="855" spans="3:4">
      <c r="C855" s="16" t="s">
        <v>440</v>
      </c>
      <c r="D855" s="17" t="s">
        <v>1294</v>
      </c>
    </row>
    <row r="856" spans="3:4">
      <c r="C856" s="16" t="s">
        <v>440</v>
      </c>
      <c r="D856" s="17" t="s">
        <v>1295</v>
      </c>
    </row>
    <row r="857" spans="3:4">
      <c r="C857" s="16" t="s">
        <v>440</v>
      </c>
      <c r="D857" s="17" t="s">
        <v>1296</v>
      </c>
    </row>
    <row r="858" spans="3:4">
      <c r="C858" s="16" t="s">
        <v>440</v>
      </c>
      <c r="D858" s="17" t="s">
        <v>1297</v>
      </c>
    </row>
    <row r="859" spans="3:4">
      <c r="C859" s="16" t="s">
        <v>440</v>
      </c>
      <c r="D859" s="17" t="s">
        <v>1298</v>
      </c>
    </row>
    <row r="860" spans="3:4">
      <c r="C860" s="16" t="s">
        <v>440</v>
      </c>
      <c r="D860" s="17" t="s">
        <v>945</v>
      </c>
    </row>
    <row r="861" spans="3:4">
      <c r="C861" s="16" t="s">
        <v>440</v>
      </c>
      <c r="D861" s="17" t="s">
        <v>1299</v>
      </c>
    </row>
    <row r="862" spans="3:4">
      <c r="C862" s="16" t="s">
        <v>440</v>
      </c>
      <c r="D862" s="17" t="s">
        <v>1300</v>
      </c>
    </row>
    <row r="863" spans="3:4">
      <c r="C863" s="16" t="s">
        <v>440</v>
      </c>
      <c r="D863" s="17" t="s">
        <v>1301</v>
      </c>
    </row>
    <row r="864" spans="3:4">
      <c r="C864" s="16" t="s">
        <v>440</v>
      </c>
      <c r="D864" s="17" t="s">
        <v>1302</v>
      </c>
    </row>
    <row r="865" spans="3:4">
      <c r="C865" s="16" t="s">
        <v>440</v>
      </c>
      <c r="D865" s="17" t="s">
        <v>1303</v>
      </c>
    </row>
    <row r="866" spans="3:4">
      <c r="C866" s="16" t="s">
        <v>440</v>
      </c>
      <c r="D866" s="17" t="s">
        <v>1304</v>
      </c>
    </row>
    <row r="867" spans="3:4">
      <c r="C867" s="16" t="s">
        <v>440</v>
      </c>
      <c r="D867" s="17" t="s">
        <v>1305</v>
      </c>
    </row>
    <row r="868" spans="3:4">
      <c r="C868" s="16" t="s">
        <v>440</v>
      </c>
      <c r="D868" s="17" t="s">
        <v>1306</v>
      </c>
    </row>
    <row r="869" spans="3:4">
      <c r="C869" s="16" t="s">
        <v>440</v>
      </c>
      <c r="D869" s="17" t="s">
        <v>1307</v>
      </c>
    </row>
    <row r="870" spans="3:4">
      <c r="C870" s="16" t="s">
        <v>440</v>
      </c>
      <c r="D870" s="17" t="s">
        <v>1308</v>
      </c>
    </row>
    <row r="871" spans="3:4">
      <c r="C871" s="16" t="s">
        <v>440</v>
      </c>
      <c r="D871" s="17" t="s">
        <v>1309</v>
      </c>
    </row>
    <row r="872" spans="3:4">
      <c r="C872" s="16" t="s">
        <v>440</v>
      </c>
      <c r="D872" s="17" t="s">
        <v>1310</v>
      </c>
    </row>
    <row r="873" spans="3:4">
      <c r="C873" s="16" t="s">
        <v>440</v>
      </c>
      <c r="D873" s="17" t="s">
        <v>1311</v>
      </c>
    </row>
    <row r="874" spans="3:4">
      <c r="C874" s="16" t="s">
        <v>440</v>
      </c>
      <c r="D874" s="17" t="s">
        <v>1312</v>
      </c>
    </row>
    <row r="875" spans="3:4">
      <c r="C875" s="16" t="s">
        <v>440</v>
      </c>
      <c r="D875" s="17" t="s">
        <v>1313</v>
      </c>
    </row>
    <row r="876" spans="3:4">
      <c r="C876" s="16" t="s">
        <v>440</v>
      </c>
      <c r="D876" s="17" t="s">
        <v>1314</v>
      </c>
    </row>
    <row r="877" spans="3:4">
      <c r="C877" s="16" t="s">
        <v>440</v>
      </c>
      <c r="D877" s="17" t="s">
        <v>1315</v>
      </c>
    </row>
    <row r="878" spans="3:4">
      <c r="C878" s="16" t="s">
        <v>440</v>
      </c>
      <c r="D878" s="17" t="s">
        <v>1316</v>
      </c>
    </row>
    <row r="879" spans="3:4">
      <c r="C879" s="16" t="s">
        <v>440</v>
      </c>
      <c r="D879" s="17" t="s">
        <v>1317</v>
      </c>
    </row>
    <row r="880" spans="3:4">
      <c r="C880" s="16" t="s">
        <v>440</v>
      </c>
      <c r="D880" s="17" t="s">
        <v>1318</v>
      </c>
    </row>
    <row r="881" spans="3:4">
      <c r="C881" s="16" t="s">
        <v>440</v>
      </c>
      <c r="D881" s="17" t="s">
        <v>1319</v>
      </c>
    </row>
    <row r="882" spans="3:4">
      <c r="C882" s="16" t="s">
        <v>440</v>
      </c>
      <c r="D882" s="17" t="s">
        <v>1320</v>
      </c>
    </row>
    <row r="883" spans="3:4">
      <c r="C883" s="16" t="s">
        <v>440</v>
      </c>
      <c r="D883" s="17" t="s">
        <v>1321</v>
      </c>
    </row>
    <row r="884" spans="3:4">
      <c r="C884" s="16" t="s">
        <v>440</v>
      </c>
      <c r="D884" s="17" t="s">
        <v>1322</v>
      </c>
    </row>
    <row r="885" spans="3:4">
      <c r="C885" s="16" t="s">
        <v>440</v>
      </c>
      <c r="D885" s="17" t="s">
        <v>1323</v>
      </c>
    </row>
    <row r="886" spans="3:4">
      <c r="C886" s="16" t="s">
        <v>440</v>
      </c>
      <c r="D886" s="17" t="s">
        <v>1324</v>
      </c>
    </row>
    <row r="887" spans="3:4">
      <c r="C887" s="16" t="s">
        <v>440</v>
      </c>
      <c r="D887" s="17" t="s">
        <v>1325</v>
      </c>
    </row>
    <row r="888" spans="3:4">
      <c r="C888" s="16" t="s">
        <v>440</v>
      </c>
      <c r="D888" s="17" t="s">
        <v>1326</v>
      </c>
    </row>
    <row r="889" spans="3:4">
      <c r="C889" s="16" t="s">
        <v>440</v>
      </c>
      <c r="D889" s="17" t="s">
        <v>1327</v>
      </c>
    </row>
    <row r="890" spans="3:4">
      <c r="C890" s="16" t="s">
        <v>440</v>
      </c>
      <c r="D890" s="17" t="s">
        <v>1328</v>
      </c>
    </row>
    <row r="891" spans="3:4">
      <c r="C891" s="16" t="s">
        <v>440</v>
      </c>
      <c r="D891" s="17" t="s">
        <v>1329</v>
      </c>
    </row>
    <row r="892" spans="3:4">
      <c r="C892" s="16" t="s">
        <v>440</v>
      </c>
      <c r="D892" s="17" t="s">
        <v>1330</v>
      </c>
    </row>
    <row r="893" spans="3:4">
      <c r="C893" s="16" t="s">
        <v>440</v>
      </c>
      <c r="D893" s="17" t="s">
        <v>1331</v>
      </c>
    </row>
    <row r="894" spans="3:4">
      <c r="C894" s="16" t="s">
        <v>440</v>
      </c>
      <c r="D894" s="17" t="s">
        <v>1332</v>
      </c>
    </row>
    <row r="895" spans="3:4">
      <c r="C895" s="16" t="s">
        <v>440</v>
      </c>
      <c r="D895" s="17" t="s">
        <v>1333</v>
      </c>
    </row>
    <row r="896" spans="3:4">
      <c r="C896" s="16" t="s">
        <v>440</v>
      </c>
      <c r="D896" s="17" t="s">
        <v>1334</v>
      </c>
    </row>
    <row r="897" spans="3:4">
      <c r="C897" s="16" t="s">
        <v>440</v>
      </c>
      <c r="D897" s="17" t="s">
        <v>1335</v>
      </c>
    </row>
    <row r="898" spans="3:4">
      <c r="C898" s="16" t="s">
        <v>440</v>
      </c>
      <c r="D898" s="17" t="s">
        <v>1336</v>
      </c>
    </row>
    <row r="899" spans="3:4">
      <c r="C899" s="16" t="s">
        <v>440</v>
      </c>
      <c r="D899" s="17" t="s">
        <v>1337</v>
      </c>
    </row>
    <row r="900" spans="3:4">
      <c r="C900" s="16" t="s">
        <v>440</v>
      </c>
      <c r="D900" s="17" t="s">
        <v>1338</v>
      </c>
    </row>
    <row r="901" spans="3:4">
      <c r="C901" s="16" t="s">
        <v>440</v>
      </c>
      <c r="D901" s="17" t="s">
        <v>1339</v>
      </c>
    </row>
    <row r="902" spans="3:4">
      <c r="C902" s="16" t="s">
        <v>440</v>
      </c>
      <c r="D902" s="17" t="s">
        <v>611</v>
      </c>
    </row>
    <row r="903" spans="3:4">
      <c r="C903" s="16" t="s">
        <v>440</v>
      </c>
      <c r="D903" s="17" t="s">
        <v>1340</v>
      </c>
    </row>
    <row r="904" spans="3:4">
      <c r="C904" s="16" t="s">
        <v>440</v>
      </c>
      <c r="D904" s="17" t="s">
        <v>1341</v>
      </c>
    </row>
    <row r="905" spans="3:4">
      <c r="C905" s="16" t="s">
        <v>440</v>
      </c>
      <c r="D905" s="17" t="s">
        <v>1342</v>
      </c>
    </row>
    <row r="906" spans="3:4">
      <c r="C906" s="16" t="s">
        <v>440</v>
      </c>
      <c r="D906" s="17" t="s">
        <v>1343</v>
      </c>
    </row>
    <row r="907" spans="3:4">
      <c r="C907" s="16" t="s">
        <v>440</v>
      </c>
      <c r="D907" s="17" t="s">
        <v>1344</v>
      </c>
    </row>
    <row r="908" spans="3:4">
      <c r="C908" s="16" t="s">
        <v>440</v>
      </c>
      <c r="D908" s="17" t="s">
        <v>951</v>
      </c>
    </row>
    <row r="909" spans="3:4">
      <c r="C909" s="16" t="s">
        <v>440</v>
      </c>
      <c r="D909" s="17" t="s">
        <v>1345</v>
      </c>
    </row>
    <row r="910" spans="3:4">
      <c r="C910" s="16" t="s">
        <v>440</v>
      </c>
      <c r="D910" s="17" t="s">
        <v>1346</v>
      </c>
    </row>
    <row r="911" spans="3:4">
      <c r="C911" s="16" t="s">
        <v>440</v>
      </c>
      <c r="D911" s="17" t="s">
        <v>1347</v>
      </c>
    </row>
    <row r="912" spans="3:4">
      <c r="C912" s="16" t="s">
        <v>440</v>
      </c>
      <c r="D912" s="17" t="s">
        <v>1348</v>
      </c>
    </row>
    <row r="913" spans="3:4">
      <c r="C913" s="16" t="s">
        <v>440</v>
      </c>
      <c r="D913" s="17" t="s">
        <v>1349</v>
      </c>
    </row>
    <row r="914" spans="3:4">
      <c r="C914" s="16" t="s">
        <v>440</v>
      </c>
      <c r="D914" s="17" t="s">
        <v>1350</v>
      </c>
    </row>
    <row r="915" spans="3:4">
      <c r="C915" s="16" t="s">
        <v>440</v>
      </c>
      <c r="D915" s="17" t="s">
        <v>1351</v>
      </c>
    </row>
    <row r="916" spans="3:4">
      <c r="C916" s="16" t="s">
        <v>442</v>
      </c>
      <c r="D916" s="17" t="s">
        <v>1352</v>
      </c>
    </row>
    <row r="917" spans="3:4">
      <c r="C917" s="16" t="s">
        <v>442</v>
      </c>
      <c r="D917" s="17" t="s">
        <v>1353</v>
      </c>
    </row>
    <row r="918" spans="3:4">
      <c r="C918" s="16" t="s">
        <v>442</v>
      </c>
      <c r="D918" s="17" t="s">
        <v>1354</v>
      </c>
    </row>
    <row r="919" spans="3:4">
      <c r="C919" s="16" t="s">
        <v>442</v>
      </c>
      <c r="D919" s="17" t="s">
        <v>1355</v>
      </c>
    </row>
    <row r="920" spans="3:4">
      <c r="C920" s="16" t="s">
        <v>442</v>
      </c>
      <c r="D920" s="17" t="s">
        <v>1356</v>
      </c>
    </row>
    <row r="921" spans="3:4">
      <c r="C921" s="16" t="s">
        <v>442</v>
      </c>
      <c r="D921" s="17" t="s">
        <v>1357</v>
      </c>
    </row>
    <row r="922" spans="3:4">
      <c r="C922" s="16" t="s">
        <v>442</v>
      </c>
      <c r="D922" s="17" t="s">
        <v>1358</v>
      </c>
    </row>
    <row r="923" spans="3:4">
      <c r="C923" s="16" t="s">
        <v>442</v>
      </c>
      <c r="D923" s="17" t="s">
        <v>1359</v>
      </c>
    </row>
    <row r="924" spans="3:4">
      <c r="C924" s="16" t="s">
        <v>442</v>
      </c>
      <c r="D924" s="17" t="s">
        <v>1360</v>
      </c>
    </row>
    <row r="925" spans="3:4">
      <c r="C925" s="16" t="s">
        <v>442</v>
      </c>
      <c r="D925" s="17" t="s">
        <v>1361</v>
      </c>
    </row>
    <row r="926" spans="3:4">
      <c r="C926" s="16" t="s">
        <v>442</v>
      </c>
      <c r="D926" s="17" t="s">
        <v>1362</v>
      </c>
    </row>
    <row r="927" spans="3:4">
      <c r="C927" s="16" t="s">
        <v>442</v>
      </c>
      <c r="D927" s="17" t="s">
        <v>1363</v>
      </c>
    </row>
    <row r="928" spans="3:4">
      <c r="C928" s="16" t="s">
        <v>442</v>
      </c>
      <c r="D928" s="17" t="s">
        <v>1364</v>
      </c>
    </row>
    <row r="929" spans="3:4">
      <c r="C929" s="16" t="s">
        <v>442</v>
      </c>
      <c r="D929" s="17" t="s">
        <v>1365</v>
      </c>
    </row>
    <row r="930" spans="3:4">
      <c r="C930" s="16" t="s">
        <v>442</v>
      </c>
      <c r="D930" s="17" t="s">
        <v>1366</v>
      </c>
    </row>
    <row r="931" spans="3:4">
      <c r="C931" s="16" t="s">
        <v>442</v>
      </c>
      <c r="D931" s="17" t="s">
        <v>1367</v>
      </c>
    </row>
    <row r="932" spans="3:4">
      <c r="C932" s="16" t="s">
        <v>442</v>
      </c>
      <c r="D932" s="17" t="s">
        <v>1368</v>
      </c>
    </row>
    <row r="933" spans="3:4">
      <c r="C933" s="16" t="s">
        <v>442</v>
      </c>
      <c r="D933" s="17" t="s">
        <v>1369</v>
      </c>
    </row>
    <row r="934" spans="3:4">
      <c r="C934" s="16" t="s">
        <v>442</v>
      </c>
      <c r="D934" s="17" t="s">
        <v>1370</v>
      </c>
    </row>
    <row r="935" spans="3:4">
      <c r="C935" s="16" t="s">
        <v>442</v>
      </c>
      <c r="D935" s="17" t="s">
        <v>1371</v>
      </c>
    </row>
    <row r="936" spans="3:4">
      <c r="C936" s="16" t="s">
        <v>442</v>
      </c>
      <c r="D936" s="17" t="s">
        <v>1372</v>
      </c>
    </row>
    <row r="937" spans="3:4">
      <c r="C937" s="16" t="s">
        <v>442</v>
      </c>
      <c r="D937" s="17" t="s">
        <v>1373</v>
      </c>
    </row>
    <row r="938" spans="3:4">
      <c r="C938" s="16" t="s">
        <v>442</v>
      </c>
      <c r="D938" s="17" t="s">
        <v>1374</v>
      </c>
    </row>
    <row r="939" spans="3:4">
      <c r="C939" s="16" t="s">
        <v>442</v>
      </c>
      <c r="D939" s="17" t="s">
        <v>1375</v>
      </c>
    </row>
    <row r="940" spans="3:4">
      <c r="C940" s="16" t="s">
        <v>442</v>
      </c>
      <c r="D940" s="17" t="s">
        <v>1376</v>
      </c>
    </row>
    <row r="941" spans="3:4">
      <c r="C941" s="16" t="s">
        <v>442</v>
      </c>
      <c r="D941" s="17" t="s">
        <v>1377</v>
      </c>
    </row>
    <row r="942" spans="3:4">
      <c r="C942" s="16" t="s">
        <v>442</v>
      </c>
      <c r="D942" s="17" t="s">
        <v>1378</v>
      </c>
    </row>
    <row r="943" spans="3:4">
      <c r="C943" s="16" t="s">
        <v>442</v>
      </c>
      <c r="D943" s="17" t="s">
        <v>1379</v>
      </c>
    </row>
    <row r="944" spans="3:4">
      <c r="C944" s="16" t="s">
        <v>442</v>
      </c>
      <c r="D944" s="17" t="s">
        <v>1380</v>
      </c>
    </row>
    <row r="945" spans="3:4">
      <c r="C945" s="16" t="s">
        <v>442</v>
      </c>
      <c r="D945" s="17" t="s">
        <v>1381</v>
      </c>
    </row>
    <row r="946" spans="3:4">
      <c r="C946" s="16" t="s">
        <v>442</v>
      </c>
      <c r="D946" s="17" t="s">
        <v>1382</v>
      </c>
    </row>
    <row r="947" spans="3:4">
      <c r="C947" s="16" t="s">
        <v>442</v>
      </c>
      <c r="D947" s="17" t="s">
        <v>611</v>
      </c>
    </row>
    <row r="948" spans="3:4">
      <c r="C948" s="16" t="s">
        <v>442</v>
      </c>
      <c r="D948" s="17" t="s">
        <v>1383</v>
      </c>
    </row>
    <row r="949" spans="3:4">
      <c r="C949" s="16" t="s">
        <v>442</v>
      </c>
      <c r="D949" s="17" t="s">
        <v>1384</v>
      </c>
    </row>
    <row r="950" spans="3:4">
      <c r="C950" s="16" t="s">
        <v>442</v>
      </c>
      <c r="D950" s="17" t="s">
        <v>1385</v>
      </c>
    </row>
    <row r="951" spans="3:4">
      <c r="C951" s="16" t="s">
        <v>442</v>
      </c>
      <c r="D951" s="17" t="s">
        <v>1386</v>
      </c>
    </row>
    <row r="952" spans="3:4">
      <c r="C952" s="16" t="s">
        <v>442</v>
      </c>
      <c r="D952" s="17" t="s">
        <v>1387</v>
      </c>
    </row>
    <row r="953" spans="3:4">
      <c r="C953" s="16" t="s">
        <v>442</v>
      </c>
      <c r="D953" s="17" t="s">
        <v>1388</v>
      </c>
    </row>
    <row r="954" spans="3:4">
      <c r="C954" s="16" t="s">
        <v>442</v>
      </c>
      <c r="D954" s="17" t="s">
        <v>1389</v>
      </c>
    </row>
    <row r="955" spans="3:4">
      <c r="C955" s="16" t="s">
        <v>442</v>
      </c>
      <c r="D955" s="17" t="s">
        <v>1390</v>
      </c>
    </row>
    <row r="956" spans="3:4">
      <c r="C956" s="16" t="s">
        <v>442</v>
      </c>
      <c r="D956" s="17" t="s">
        <v>1391</v>
      </c>
    </row>
    <row r="957" spans="3:4">
      <c r="C957" s="16" t="s">
        <v>442</v>
      </c>
      <c r="D957" s="17" t="s">
        <v>1392</v>
      </c>
    </row>
    <row r="958" spans="3:4">
      <c r="C958" s="16" t="s">
        <v>444</v>
      </c>
      <c r="D958" s="17" t="s">
        <v>1393</v>
      </c>
    </row>
    <row r="959" spans="3:4">
      <c r="C959" s="16" t="s">
        <v>444</v>
      </c>
      <c r="D959" s="17" t="s">
        <v>1394</v>
      </c>
    </row>
    <row r="960" spans="3:4">
      <c r="C960" s="16" t="s">
        <v>444</v>
      </c>
      <c r="D960" s="17" t="s">
        <v>1395</v>
      </c>
    </row>
    <row r="961" spans="3:4">
      <c r="C961" s="16" t="s">
        <v>444</v>
      </c>
      <c r="D961" s="17" t="s">
        <v>1396</v>
      </c>
    </row>
    <row r="962" spans="3:4">
      <c r="C962" s="16" t="s">
        <v>444</v>
      </c>
      <c r="D962" s="17" t="s">
        <v>1397</v>
      </c>
    </row>
    <row r="963" spans="3:4">
      <c r="C963" s="16" t="s">
        <v>444</v>
      </c>
      <c r="D963" s="17" t="s">
        <v>1398</v>
      </c>
    </row>
    <row r="964" spans="3:4">
      <c r="C964" s="16" t="s">
        <v>444</v>
      </c>
      <c r="D964" s="17" t="s">
        <v>1399</v>
      </c>
    </row>
    <row r="965" spans="3:4">
      <c r="C965" s="16" t="s">
        <v>444</v>
      </c>
      <c r="D965" s="17" t="s">
        <v>1400</v>
      </c>
    </row>
    <row r="966" spans="3:4">
      <c r="C966" s="16" t="s">
        <v>444</v>
      </c>
      <c r="D966" s="17" t="s">
        <v>1401</v>
      </c>
    </row>
    <row r="967" spans="3:4">
      <c r="C967" s="16" t="s">
        <v>444</v>
      </c>
      <c r="D967" s="17" t="s">
        <v>1402</v>
      </c>
    </row>
    <row r="968" spans="3:4">
      <c r="C968" s="16" t="s">
        <v>444</v>
      </c>
      <c r="D968" s="17" t="s">
        <v>1403</v>
      </c>
    </row>
    <row r="969" spans="3:4">
      <c r="C969" s="16" t="s">
        <v>444</v>
      </c>
      <c r="D969" s="17" t="s">
        <v>1404</v>
      </c>
    </row>
    <row r="970" spans="3:4">
      <c r="C970" s="16" t="s">
        <v>444</v>
      </c>
      <c r="D970" s="17" t="s">
        <v>1405</v>
      </c>
    </row>
    <row r="971" spans="3:4">
      <c r="C971" s="16" t="s">
        <v>444</v>
      </c>
      <c r="D971" s="17" t="s">
        <v>1406</v>
      </c>
    </row>
    <row r="972" spans="3:4">
      <c r="C972" s="16" t="s">
        <v>444</v>
      </c>
      <c r="D972" s="17" t="s">
        <v>1407</v>
      </c>
    </row>
    <row r="973" spans="3:4">
      <c r="C973" s="16" t="s">
        <v>444</v>
      </c>
      <c r="D973" s="17" t="s">
        <v>1408</v>
      </c>
    </row>
    <row r="974" spans="3:4">
      <c r="C974" s="16" t="s">
        <v>444</v>
      </c>
      <c r="D974" s="17" t="s">
        <v>1409</v>
      </c>
    </row>
    <row r="975" spans="3:4">
      <c r="C975" s="16" t="s">
        <v>444</v>
      </c>
      <c r="D975" s="17" t="s">
        <v>1410</v>
      </c>
    </row>
    <row r="976" spans="3:4">
      <c r="C976" s="16" t="s">
        <v>444</v>
      </c>
      <c r="D976" s="17" t="s">
        <v>1411</v>
      </c>
    </row>
    <row r="977" spans="3:4">
      <c r="C977" s="16" t="s">
        <v>444</v>
      </c>
      <c r="D977" s="17" t="s">
        <v>1412</v>
      </c>
    </row>
    <row r="978" spans="3:4">
      <c r="C978" s="16" t="s">
        <v>444</v>
      </c>
      <c r="D978" s="17" t="s">
        <v>1413</v>
      </c>
    </row>
    <row r="979" spans="3:4">
      <c r="C979" s="16" t="s">
        <v>444</v>
      </c>
      <c r="D979" s="17" t="s">
        <v>1414</v>
      </c>
    </row>
    <row r="980" spans="3:4">
      <c r="C980" s="16" t="s">
        <v>444</v>
      </c>
      <c r="D980" s="17" t="s">
        <v>1415</v>
      </c>
    </row>
    <row r="981" spans="3:4">
      <c r="C981" s="16" t="s">
        <v>444</v>
      </c>
      <c r="D981" s="17" t="s">
        <v>1416</v>
      </c>
    </row>
    <row r="982" spans="3:4">
      <c r="C982" s="16" t="s">
        <v>444</v>
      </c>
      <c r="D982" s="17" t="s">
        <v>1417</v>
      </c>
    </row>
    <row r="983" spans="3:4">
      <c r="C983" s="16" t="s">
        <v>444</v>
      </c>
      <c r="D983" s="17" t="s">
        <v>1418</v>
      </c>
    </row>
    <row r="984" spans="3:4">
      <c r="C984" s="16" t="s">
        <v>444</v>
      </c>
      <c r="D984" s="17" t="s">
        <v>1419</v>
      </c>
    </row>
    <row r="985" spans="3:4">
      <c r="C985" s="16" t="s">
        <v>444</v>
      </c>
      <c r="D985" s="17" t="s">
        <v>1420</v>
      </c>
    </row>
    <row r="986" spans="3:4">
      <c r="C986" s="16" t="s">
        <v>444</v>
      </c>
      <c r="D986" s="17" t="s">
        <v>1421</v>
      </c>
    </row>
    <row r="987" spans="3:4">
      <c r="C987" s="16" t="s">
        <v>444</v>
      </c>
      <c r="D987" s="17" t="s">
        <v>604</v>
      </c>
    </row>
    <row r="988" spans="3:4">
      <c r="C988" s="16" t="s">
        <v>444</v>
      </c>
      <c r="D988" s="17" t="s">
        <v>1422</v>
      </c>
    </row>
    <row r="989" spans="3:4">
      <c r="C989" s="16" t="s">
        <v>444</v>
      </c>
      <c r="D989" s="17" t="s">
        <v>1423</v>
      </c>
    </row>
    <row r="990" spans="3:4">
      <c r="C990" s="16" t="s">
        <v>444</v>
      </c>
      <c r="D990" s="17" t="s">
        <v>1424</v>
      </c>
    </row>
    <row r="991" spans="3:4">
      <c r="C991" s="16" t="s">
        <v>444</v>
      </c>
      <c r="D991" s="17" t="s">
        <v>1425</v>
      </c>
    </row>
    <row r="992" spans="3:4">
      <c r="C992" s="16" t="s">
        <v>444</v>
      </c>
      <c r="D992" s="17" t="s">
        <v>489</v>
      </c>
    </row>
    <row r="993" spans="3:4">
      <c r="C993" s="16" t="s">
        <v>446</v>
      </c>
      <c r="D993" s="17" t="s">
        <v>1426</v>
      </c>
    </row>
    <row r="994" spans="3:4">
      <c r="C994" s="16" t="s">
        <v>446</v>
      </c>
      <c r="D994" s="17" t="s">
        <v>1427</v>
      </c>
    </row>
    <row r="995" spans="3:4">
      <c r="C995" s="16" t="s">
        <v>446</v>
      </c>
      <c r="D995" s="17" t="s">
        <v>1428</v>
      </c>
    </row>
    <row r="996" spans="3:4">
      <c r="C996" s="16" t="s">
        <v>446</v>
      </c>
      <c r="D996" s="17" t="s">
        <v>1429</v>
      </c>
    </row>
    <row r="997" spans="3:4">
      <c r="C997" s="16" t="s">
        <v>446</v>
      </c>
      <c r="D997" s="17" t="s">
        <v>1430</v>
      </c>
    </row>
    <row r="998" spans="3:4">
      <c r="C998" s="16" t="s">
        <v>446</v>
      </c>
      <c r="D998" s="17" t="s">
        <v>1431</v>
      </c>
    </row>
    <row r="999" spans="3:4">
      <c r="C999" s="16" t="s">
        <v>446</v>
      </c>
      <c r="D999" s="17" t="s">
        <v>1432</v>
      </c>
    </row>
    <row r="1000" spans="3:4">
      <c r="C1000" s="16" t="s">
        <v>446</v>
      </c>
      <c r="D1000" s="17" t="s">
        <v>1433</v>
      </c>
    </row>
    <row r="1001" spans="3:4">
      <c r="C1001" s="16" t="s">
        <v>446</v>
      </c>
      <c r="D1001" s="17" t="s">
        <v>1434</v>
      </c>
    </row>
    <row r="1002" spans="3:4">
      <c r="C1002" s="16" t="s">
        <v>446</v>
      </c>
      <c r="D1002" s="17" t="s">
        <v>1435</v>
      </c>
    </row>
    <row r="1003" spans="3:4">
      <c r="C1003" s="16" t="s">
        <v>446</v>
      </c>
      <c r="D1003" s="17" t="s">
        <v>1436</v>
      </c>
    </row>
    <row r="1004" spans="3:4">
      <c r="C1004" s="16" t="s">
        <v>446</v>
      </c>
      <c r="D1004" s="17" t="s">
        <v>1437</v>
      </c>
    </row>
    <row r="1005" spans="3:4">
      <c r="C1005" s="16" t="s">
        <v>446</v>
      </c>
      <c r="D1005" s="17" t="s">
        <v>1438</v>
      </c>
    </row>
    <row r="1006" spans="3:4">
      <c r="C1006" s="16" t="s">
        <v>446</v>
      </c>
      <c r="D1006" s="17" t="s">
        <v>1439</v>
      </c>
    </row>
    <row r="1007" spans="3:4">
      <c r="C1007" s="16" t="s">
        <v>446</v>
      </c>
      <c r="D1007" s="17" t="s">
        <v>1440</v>
      </c>
    </row>
    <row r="1008" spans="3:4">
      <c r="C1008" s="16" t="s">
        <v>446</v>
      </c>
      <c r="D1008" s="17" t="s">
        <v>1441</v>
      </c>
    </row>
    <row r="1009" spans="3:4">
      <c r="C1009" s="16" t="s">
        <v>446</v>
      </c>
      <c r="D1009" s="17" t="s">
        <v>1442</v>
      </c>
    </row>
    <row r="1010" spans="3:4">
      <c r="C1010" s="16" t="s">
        <v>446</v>
      </c>
      <c r="D1010" s="17" t="s">
        <v>1443</v>
      </c>
    </row>
    <row r="1011" spans="3:4">
      <c r="C1011" s="16" t="s">
        <v>446</v>
      </c>
      <c r="D1011" s="17" t="s">
        <v>1444</v>
      </c>
    </row>
    <row r="1012" spans="3:4">
      <c r="C1012" s="16" t="s">
        <v>446</v>
      </c>
      <c r="D1012" s="17" t="s">
        <v>1445</v>
      </c>
    </row>
    <row r="1013" spans="3:4">
      <c r="C1013" s="16" t="s">
        <v>446</v>
      </c>
      <c r="D1013" s="17" t="s">
        <v>1446</v>
      </c>
    </row>
    <row r="1014" spans="3:4">
      <c r="C1014" s="16" t="s">
        <v>446</v>
      </c>
      <c r="D1014" s="17" t="s">
        <v>1447</v>
      </c>
    </row>
    <row r="1015" spans="3:4">
      <c r="C1015" s="16" t="s">
        <v>446</v>
      </c>
      <c r="D1015" s="17" t="s">
        <v>1448</v>
      </c>
    </row>
    <row r="1016" spans="3:4">
      <c r="C1016" s="16" t="s">
        <v>446</v>
      </c>
      <c r="D1016" s="17" t="s">
        <v>1449</v>
      </c>
    </row>
    <row r="1017" spans="3:4">
      <c r="C1017" s="16" t="s">
        <v>446</v>
      </c>
      <c r="D1017" s="17" t="s">
        <v>1450</v>
      </c>
    </row>
    <row r="1018" spans="3:4">
      <c r="C1018" s="16" t="s">
        <v>446</v>
      </c>
      <c r="D1018" s="17" t="s">
        <v>1451</v>
      </c>
    </row>
    <row r="1019" spans="3:4">
      <c r="C1019" s="16" t="s">
        <v>446</v>
      </c>
      <c r="D1019" s="17" t="s">
        <v>1452</v>
      </c>
    </row>
    <row r="1020" spans="3:4">
      <c r="C1020" s="16" t="s">
        <v>446</v>
      </c>
      <c r="D1020" s="17" t="s">
        <v>1453</v>
      </c>
    </row>
    <row r="1021" spans="3:4">
      <c r="C1021" s="16" t="s">
        <v>446</v>
      </c>
      <c r="D1021" s="17" t="s">
        <v>1454</v>
      </c>
    </row>
    <row r="1022" spans="3:4">
      <c r="C1022" s="16" t="s">
        <v>446</v>
      </c>
      <c r="D1022" s="17" t="s">
        <v>1455</v>
      </c>
    </row>
    <row r="1023" spans="3:4">
      <c r="C1023" s="16" t="s">
        <v>446</v>
      </c>
      <c r="D1023" s="17" t="s">
        <v>1456</v>
      </c>
    </row>
    <row r="1024" spans="3:4">
      <c r="C1024" s="16" t="s">
        <v>446</v>
      </c>
      <c r="D1024" s="17" t="s">
        <v>1457</v>
      </c>
    </row>
    <row r="1025" spans="3:4">
      <c r="C1025" s="16" t="s">
        <v>446</v>
      </c>
      <c r="D1025" s="17" t="s">
        <v>1458</v>
      </c>
    </row>
    <row r="1026" spans="3:4">
      <c r="C1026" s="16" t="s">
        <v>446</v>
      </c>
      <c r="D1026" s="17" t="s">
        <v>1459</v>
      </c>
    </row>
    <row r="1027" spans="3:4">
      <c r="C1027" s="16" t="s">
        <v>446</v>
      </c>
      <c r="D1027" s="17" t="s">
        <v>1460</v>
      </c>
    </row>
    <row r="1028" spans="3:4">
      <c r="C1028" s="16" t="s">
        <v>446</v>
      </c>
      <c r="D1028" s="17" t="s">
        <v>1461</v>
      </c>
    </row>
    <row r="1029" spans="3:4">
      <c r="C1029" s="16" t="s">
        <v>446</v>
      </c>
      <c r="D1029" s="17" t="s">
        <v>1462</v>
      </c>
    </row>
    <row r="1030" spans="3:4">
      <c r="C1030" s="16" t="s">
        <v>446</v>
      </c>
      <c r="D1030" s="17" t="s">
        <v>1463</v>
      </c>
    </row>
    <row r="1031" spans="3:4">
      <c r="C1031" s="16" t="s">
        <v>446</v>
      </c>
      <c r="D1031" s="17" t="s">
        <v>1464</v>
      </c>
    </row>
    <row r="1032" spans="3:4">
      <c r="C1032" s="16" t="s">
        <v>446</v>
      </c>
      <c r="D1032" s="17" t="s">
        <v>1465</v>
      </c>
    </row>
    <row r="1033" spans="3:4">
      <c r="C1033" s="16" t="s">
        <v>446</v>
      </c>
      <c r="D1033" s="17" t="s">
        <v>1466</v>
      </c>
    </row>
    <row r="1034" spans="3:4">
      <c r="C1034" s="16" t="s">
        <v>446</v>
      </c>
      <c r="D1034" s="17" t="s">
        <v>1467</v>
      </c>
    </row>
    <row r="1035" spans="3:4">
      <c r="C1035" s="16" t="s">
        <v>446</v>
      </c>
      <c r="D1035" s="17" t="s">
        <v>1468</v>
      </c>
    </row>
    <row r="1036" spans="3:4">
      <c r="C1036" s="16" t="s">
        <v>446</v>
      </c>
      <c r="D1036" s="17" t="s">
        <v>1469</v>
      </c>
    </row>
    <row r="1037" spans="3:4">
      <c r="C1037" s="16" t="s">
        <v>446</v>
      </c>
      <c r="D1037" s="17" t="s">
        <v>1470</v>
      </c>
    </row>
    <row r="1038" spans="3:4">
      <c r="C1038" s="16" t="s">
        <v>446</v>
      </c>
      <c r="D1038" s="17" t="s">
        <v>1471</v>
      </c>
    </row>
    <row r="1039" spans="3:4">
      <c r="C1039" s="16" t="s">
        <v>446</v>
      </c>
      <c r="D1039" s="17" t="s">
        <v>1472</v>
      </c>
    </row>
    <row r="1040" spans="3:4">
      <c r="C1040" s="16" t="s">
        <v>446</v>
      </c>
      <c r="D1040" s="17" t="s">
        <v>1473</v>
      </c>
    </row>
    <row r="1041" spans="3:4">
      <c r="C1041" s="16" t="s">
        <v>446</v>
      </c>
      <c r="D1041" s="17" t="s">
        <v>1248</v>
      </c>
    </row>
    <row r="1042" spans="3:4">
      <c r="C1042" s="16" t="s">
        <v>446</v>
      </c>
      <c r="D1042" s="17" t="s">
        <v>1474</v>
      </c>
    </row>
    <row r="1043" spans="3:4">
      <c r="C1043" s="16" t="s">
        <v>446</v>
      </c>
      <c r="D1043" s="17" t="s">
        <v>1475</v>
      </c>
    </row>
    <row r="1044" spans="3:4">
      <c r="C1044" s="16" t="s">
        <v>446</v>
      </c>
      <c r="D1044" s="17" t="s">
        <v>1476</v>
      </c>
    </row>
    <row r="1045" spans="3:4">
      <c r="C1045" s="16" t="s">
        <v>446</v>
      </c>
      <c r="D1045" s="17" t="s">
        <v>1477</v>
      </c>
    </row>
    <row r="1046" spans="3:4">
      <c r="C1046" s="16" t="s">
        <v>446</v>
      </c>
      <c r="D1046" s="17" t="s">
        <v>1478</v>
      </c>
    </row>
    <row r="1047" spans="3:4">
      <c r="C1047" s="16" t="s">
        <v>448</v>
      </c>
      <c r="D1047" s="17" t="s">
        <v>1479</v>
      </c>
    </row>
    <row r="1048" spans="3:4">
      <c r="C1048" s="16" t="s">
        <v>448</v>
      </c>
      <c r="D1048" s="17" t="s">
        <v>1480</v>
      </c>
    </row>
    <row r="1049" spans="3:4">
      <c r="C1049" s="16" t="s">
        <v>448</v>
      </c>
      <c r="D1049" s="17" t="s">
        <v>1481</v>
      </c>
    </row>
    <row r="1050" spans="3:4">
      <c r="C1050" s="16" t="s">
        <v>448</v>
      </c>
      <c r="D1050" s="17" t="s">
        <v>1482</v>
      </c>
    </row>
    <row r="1051" spans="3:4">
      <c r="C1051" s="16" t="s">
        <v>448</v>
      </c>
      <c r="D1051" s="17" t="s">
        <v>1483</v>
      </c>
    </row>
    <row r="1052" spans="3:4">
      <c r="C1052" s="16" t="s">
        <v>448</v>
      </c>
      <c r="D1052" s="17" t="s">
        <v>1484</v>
      </c>
    </row>
    <row r="1053" spans="3:4">
      <c r="C1053" s="16" t="s">
        <v>448</v>
      </c>
      <c r="D1053" s="17" t="s">
        <v>1485</v>
      </c>
    </row>
    <row r="1054" spans="3:4">
      <c r="C1054" s="16" t="s">
        <v>448</v>
      </c>
      <c r="D1054" s="17" t="s">
        <v>1486</v>
      </c>
    </row>
    <row r="1055" spans="3:4">
      <c r="C1055" s="16" t="s">
        <v>448</v>
      </c>
      <c r="D1055" s="17" t="s">
        <v>1487</v>
      </c>
    </row>
    <row r="1056" spans="3:4">
      <c r="C1056" s="16" t="s">
        <v>448</v>
      </c>
      <c r="D1056" s="17" t="s">
        <v>1488</v>
      </c>
    </row>
    <row r="1057" spans="3:4">
      <c r="C1057" s="16" t="s">
        <v>448</v>
      </c>
      <c r="D1057" s="17" t="s">
        <v>1489</v>
      </c>
    </row>
    <row r="1058" spans="3:4">
      <c r="C1058" s="16" t="s">
        <v>448</v>
      </c>
      <c r="D1058" s="17" t="s">
        <v>1490</v>
      </c>
    </row>
    <row r="1059" spans="3:4">
      <c r="C1059" s="16" t="s">
        <v>448</v>
      </c>
      <c r="D1059" s="17" t="s">
        <v>1491</v>
      </c>
    </row>
    <row r="1060" spans="3:4">
      <c r="C1060" s="16" t="s">
        <v>448</v>
      </c>
      <c r="D1060" s="17" t="s">
        <v>1492</v>
      </c>
    </row>
    <row r="1061" spans="3:4">
      <c r="C1061" s="16" t="s">
        <v>448</v>
      </c>
      <c r="D1061" s="17" t="s">
        <v>1493</v>
      </c>
    </row>
    <row r="1062" spans="3:4">
      <c r="C1062" s="16" t="s">
        <v>448</v>
      </c>
      <c r="D1062" s="17" t="s">
        <v>1494</v>
      </c>
    </row>
    <row r="1063" spans="3:4">
      <c r="C1063" s="16" t="s">
        <v>448</v>
      </c>
      <c r="D1063" s="17" t="s">
        <v>1495</v>
      </c>
    </row>
    <row r="1064" spans="3:4">
      <c r="C1064" s="16" t="s">
        <v>448</v>
      </c>
      <c r="D1064" s="17" t="s">
        <v>784</v>
      </c>
    </row>
    <row r="1065" spans="3:4">
      <c r="C1065" s="16" t="s">
        <v>448</v>
      </c>
      <c r="D1065" s="17" t="s">
        <v>1496</v>
      </c>
    </row>
    <row r="1066" spans="3:4">
      <c r="C1066" s="16" t="s">
        <v>448</v>
      </c>
      <c r="D1066" s="17" t="s">
        <v>1497</v>
      </c>
    </row>
    <row r="1067" spans="3:4">
      <c r="C1067" s="16" t="s">
        <v>448</v>
      </c>
      <c r="D1067" s="17" t="s">
        <v>958</v>
      </c>
    </row>
    <row r="1068" spans="3:4">
      <c r="C1068" s="16" t="s">
        <v>448</v>
      </c>
      <c r="D1068" s="17" t="s">
        <v>1498</v>
      </c>
    </row>
    <row r="1069" spans="3:4">
      <c r="C1069" s="16" t="s">
        <v>448</v>
      </c>
      <c r="D1069" s="17" t="s">
        <v>1499</v>
      </c>
    </row>
    <row r="1070" spans="3:4">
      <c r="C1070" s="16" t="s">
        <v>448</v>
      </c>
      <c r="D1070" s="17" t="s">
        <v>1500</v>
      </c>
    </row>
    <row r="1071" spans="3:4">
      <c r="C1071" s="16" t="s">
        <v>448</v>
      </c>
      <c r="D1071" s="17" t="s">
        <v>1501</v>
      </c>
    </row>
    <row r="1072" spans="3:4">
      <c r="C1072" s="16" t="s">
        <v>448</v>
      </c>
      <c r="D1072" s="17" t="s">
        <v>1502</v>
      </c>
    </row>
    <row r="1073" spans="3:4">
      <c r="C1073" s="16" t="s">
        <v>448</v>
      </c>
      <c r="D1073" s="17" t="s">
        <v>1503</v>
      </c>
    </row>
    <row r="1074" spans="3:4">
      <c r="C1074" s="16" t="s">
        <v>448</v>
      </c>
      <c r="D1074" s="17" t="s">
        <v>1504</v>
      </c>
    </row>
    <row r="1075" spans="3:4">
      <c r="C1075" s="16" t="s">
        <v>448</v>
      </c>
      <c r="D1075" s="17" t="s">
        <v>1505</v>
      </c>
    </row>
    <row r="1076" spans="3:4">
      <c r="C1076" s="16" t="s">
        <v>450</v>
      </c>
      <c r="D1076" s="17" t="s">
        <v>1506</v>
      </c>
    </row>
    <row r="1077" spans="3:4">
      <c r="C1077" s="16" t="s">
        <v>450</v>
      </c>
      <c r="D1077" s="17" t="s">
        <v>1507</v>
      </c>
    </row>
    <row r="1078" spans="3:4">
      <c r="C1078" s="16" t="s">
        <v>450</v>
      </c>
      <c r="D1078" s="17" t="s">
        <v>1508</v>
      </c>
    </row>
    <row r="1079" spans="3:4">
      <c r="C1079" s="16" t="s">
        <v>450</v>
      </c>
      <c r="D1079" s="17" t="s">
        <v>1509</v>
      </c>
    </row>
    <row r="1080" spans="3:4">
      <c r="C1080" s="16" t="s">
        <v>450</v>
      </c>
      <c r="D1080" s="17" t="s">
        <v>1510</v>
      </c>
    </row>
    <row r="1081" spans="3:4">
      <c r="C1081" s="16" t="s">
        <v>450</v>
      </c>
      <c r="D1081" s="17" t="s">
        <v>1511</v>
      </c>
    </row>
    <row r="1082" spans="3:4">
      <c r="C1082" s="16" t="s">
        <v>450</v>
      </c>
      <c r="D1082" s="17" t="s">
        <v>1512</v>
      </c>
    </row>
    <row r="1083" spans="3:4">
      <c r="C1083" s="16" t="s">
        <v>450</v>
      </c>
      <c r="D1083" s="17" t="s">
        <v>1513</v>
      </c>
    </row>
    <row r="1084" spans="3:4">
      <c r="C1084" s="16" t="s">
        <v>450</v>
      </c>
      <c r="D1084" s="17" t="s">
        <v>1514</v>
      </c>
    </row>
    <row r="1085" spans="3:4">
      <c r="C1085" s="16" t="s">
        <v>450</v>
      </c>
      <c r="D1085" s="17" t="s">
        <v>1515</v>
      </c>
    </row>
    <row r="1086" spans="3:4">
      <c r="C1086" s="16" t="s">
        <v>450</v>
      </c>
      <c r="D1086" s="17" t="s">
        <v>1516</v>
      </c>
    </row>
    <row r="1087" spans="3:4">
      <c r="C1087" s="16" t="s">
        <v>450</v>
      </c>
      <c r="D1087" s="17" t="s">
        <v>1517</v>
      </c>
    </row>
    <row r="1088" spans="3:4">
      <c r="C1088" s="16" t="s">
        <v>450</v>
      </c>
      <c r="D1088" s="17" t="s">
        <v>1518</v>
      </c>
    </row>
    <row r="1089" spans="3:4">
      <c r="C1089" s="16" t="s">
        <v>450</v>
      </c>
      <c r="D1089" s="17" t="s">
        <v>1519</v>
      </c>
    </row>
    <row r="1090" spans="3:4">
      <c r="C1090" s="16" t="s">
        <v>450</v>
      </c>
      <c r="D1090" s="17" t="s">
        <v>1520</v>
      </c>
    </row>
    <row r="1091" spans="3:4">
      <c r="C1091" s="16" t="s">
        <v>450</v>
      </c>
      <c r="D1091" s="17" t="s">
        <v>1521</v>
      </c>
    </row>
    <row r="1092" spans="3:4">
      <c r="C1092" s="16" t="s">
        <v>450</v>
      </c>
      <c r="D1092" s="17" t="s">
        <v>1522</v>
      </c>
    </row>
    <row r="1093" spans="3:4">
      <c r="C1093" s="16" t="s">
        <v>450</v>
      </c>
      <c r="D1093" s="17" t="s">
        <v>1523</v>
      </c>
    </row>
    <row r="1094" spans="3:4">
      <c r="C1094" s="16" t="s">
        <v>450</v>
      </c>
      <c r="D1094" s="17" t="s">
        <v>1524</v>
      </c>
    </row>
    <row r="1095" spans="3:4">
      <c r="C1095" s="16" t="s">
        <v>452</v>
      </c>
      <c r="D1095" s="17" t="s">
        <v>1525</v>
      </c>
    </row>
    <row r="1096" spans="3:4">
      <c r="C1096" s="16" t="s">
        <v>452</v>
      </c>
      <c r="D1096" s="17" t="s">
        <v>1526</v>
      </c>
    </row>
    <row r="1097" spans="3:4">
      <c r="C1097" s="16" t="s">
        <v>452</v>
      </c>
      <c r="D1097" s="17" t="s">
        <v>1527</v>
      </c>
    </row>
    <row r="1098" spans="3:4">
      <c r="C1098" s="16" t="s">
        <v>452</v>
      </c>
      <c r="D1098" s="17" t="s">
        <v>1528</v>
      </c>
    </row>
    <row r="1099" spans="3:4">
      <c r="C1099" s="16" t="s">
        <v>452</v>
      </c>
      <c r="D1099" s="17" t="s">
        <v>1529</v>
      </c>
    </row>
    <row r="1100" spans="3:4">
      <c r="C1100" s="16" t="s">
        <v>452</v>
      </c>
      <c r="D1100" s="17" t="s">
        <v>1530</v>
      </c>
    </row>
    <row r="1101" spans="3:4">
      <c r="C1101" s="16" t="s">
        <v>452</v>
      </c>
      <c r="D1101" s="17" t="s">
        <v>1531</v>
      </c>
    </row>
    <row r="1102" spans="3:4">
      <c r="C1102" s="16" t="s">
        <v>452</v>
      </c>
      <c r="D1102" s="17" t="s">
        <v>1532</v>
      </c>
    </row>
    <row r="1103" spans="3:4">
      <c r="C1103" s="16" t="s">
        <v>452</v>
      </c>
      <c r="D1103" s="17" t="s">
        <v>1533</v>
      </c>
    </row>
    <row r="1104" spans="3:4">
      <c r="C1104" s="16" t="s">
        <v>452</v>
      </c>
      <c r="D1104" s="17" t="s">
        <v>1534</v>
      </c>
    </row>
    <row r="1105" spans="3:4">
      <c r="C1105" s="16" t="s">
        <v>452</v>
      </c>
      <c r="D1105" s="17" t="s">
        <v>1535</v>
      </c>
    </row>
    <row r="1106" spans="3:4">
      <c r="C1106" s="16" t="s">
        <v>452</v>
      </c>
      <c r="D1106" s="17" t="s">
        <v>1536</v>
      </c>
    </row>
    <row r="1107" spans="3:4">
      <c r="C1107" s="16" t="s">
        <v>452</v>
      </c>
      <c r="D1107" s="17" t="s">
        <v>1537</v>
      </c>
    </row>
    <row r="1108" spans="3:4">
      <c r="C1108" s="16" t="s">
        <v>452</v>
      </c>
      <c r="D1108" s="17" t="s">
        <v>1538</v>
      </c>
    </row>
    <row r="1109" spans="3:4">
      <c r="C1109" s="16" t="s">
        <v>452</v>
      </c>
      <c r="D1109" s="17" t="s">
        <v>1539</v>
      </c>
    </row>
    <row r="1110" spans="3:4">
      <c r="C1110" s="16" t="s">
        <v>452</v>
      </c>
      <c r="D1110" s="17" t="s">
        <v>1540</v>
      </c>
    </row>
    <row r="1111" spans="3:4">
      <c r="C1111" s="16" t="s">
        <v>452</v>
      </c>
      <c r="D1111" s="17" t="s">
        <v>1541</v>
      </c>
    </row>
    <row r="1112" spans="3:4">
      <c r="C1112" s="16" t="s">
        <v>452</v>
      </c>
      <c r="D1112" s="17" t="s">
        <v>1542</v>
      </c>
    </row>
    <row r="1113" spans="3:4">
      <c r="C1113" s="16" t="s">
        <v>452</v>
      </c>
      <c r="D1113" s="17" t="s">
        <v>1543</v>
      </c>
    </row>
    <row r="1114" spans="3:4">
      <c r="C1114" s="16" t="s">
        <v>452</v>
      </c>
      <c r="D1114" s="17" t="s">
        <v>1544</v>
      </c>
    </row>
    <row r="1115" spans="3:4">
      <c r="C1115" s="16" t="s">
        <v>452</v>
      </c>
      <c r="D1115" s="17" t="s">
        <v>1545</v>
      </c>
    </row>
    <row r="1116" spans="3:4">
      <c r="C1116" s="16" t="s">
        <v>452</v>
      </c>
      <c r="D1116" s="17" t="s">
        <v>1546</v>
      </c>
    </row>
    <row r="1117" spans="3:4">
      <c r="C1117" s="16" t="s">
        <v>452</v>
      </c>
      <c r="D1117" s="17" t="s">
        <v>1547</v>
      </c>
    </row>
    <row r="1118" spans="3:4">
      <c r="C1118" s="16" t="s">
        <v>452</v>
      </c>
      <c r="D1118" s="17" t="s">
        <v>1548</v>
      </c>
    </row>
    <row r="1119" spans="3:4">
      <c r="C1119" s="16" t="s">
        <v>452</v>
      </c>
      <c r="D1119" s="17" t="s">
        <v>1549</v>
      </c>
    </row>
    <row r="1120" spans="3:4">
      <c r="C1120" s="16" t="s">
        <v>452</v>
      </c>
      <c r="D1120" s="17" t="s">
        <v>1550</v>
      </c>
    </row>
    <row r="1121" spans="3:4">
      <c r="C1121" s="16" t="s">
        <v>454</v>
      </c>
      <c r="D1121" s="17" t="s">
        <v>1551</v>
      </c>
    </row>
    <row r="1122" spans="3:4">
      <c r="C1122" s="16" t="s">
        <v>454</v>
      </c>
      <c r="D1122" s="17" t="s">
        <v>1552</v>
      </c>
    </row>
    <row r="1123" spans="3:4">
      <c r="C1123" s="16" t="s">
        <v>454</v>
      </c>
      <c r="D1123" s="17" t="s">
        <v>1553</v>
      </c>
    </row>
    <row r="1124" spans="3:4">
      <c r="C1124" s="16" t="s">
        <v>454</v>
      </c>
      <c r="D1124" s="17" t="s">
        <v>1554</v>
      </c>
    </row>
    <row r="1125" spans="3:4">
      <c r="C1125" s="16" t="s">
        <v>454</v>
      </c>
      <c r="D1125" s="17" t="s">
        <v>1555</v>
      </c>
    </row>
    <row r="1126" spans="3:4">
      <c r="C1126" s="16" t="s">
        <v>454</v>
      </c>
      <c r="D1126" s="17" t="s">
        <v>1556</v>
      </c>
    </row>
    <row r="1127" spans="3:4">
      <c r="C1127" s="16" t="s">
        <v>454</v>
      </c>
      <c r="D1127" s="17" t="s">
        <v>1557</v>
      </c>
    </row>
    <row r="1128" spans="3:4">
      <c r="C1128" s="16" t="s">
        <v>454</v>
      </c>
      <c r="D1128" s="17" t="s">
        <v>1558</v>
      </c>
    </row>
    <row r="1129" spans="3:4">
      <c r="C1129" s="16" t="s">
        <v>454</v>
      </c>
      <c r="D1129" s="17" t="s">
        <v>1559</v>
      </c>
    </row>
    <row r="1130" spans="3:4">
      <c r="C1130" s="16" t="s">
        <v>454</v>
      </c>
      <c r="D1130" s="17" t="s">
        <v>1560</v>
      </c>
    </row>
    <row r="1131" spans="3:4">
      <c r="C1131" s="16" t="s">
        <v>454</v>
      </c>
      <c r="D1131" s="17" t="s">
        <v>1561</v>
      </c>
    </row>
    <row r="1132" spans="3:4">
      <c r="C1132" s="16" t="s">
        <v>454</v>
      </c>
      <c r="D1132" s="17" t="s">
        <v>1562</v>
      </c>
    </row>
    <row r="1133" spans="3:4">
      <c r="C1133" s="16" t="s">
        <v>454</v>
      </c>
      <c r="D1133" s="17" t="s">
        <v>1563</v>
      </c>
    </row>
    <row r="1134" spans="3:4">
      <c r="C1134" s="16" t="s">
        <v>454</v>
      </c>
      <c r="D1134" s="17" t="s">
        <v>1564</v>
      </c>
    </row>
    <row r="1135" spans="3:4">
      <c r="C1135" s="16" t="s">
        <v>454</v>
      </c>
      <c r="D1135" s="17" t="s">
        <v>1565</v>
      </c>
    </row>
    <row r="1136" spans="3:4">
      <c r="C1136" s="16" t="s">
        <v>454</v>
      </c>
      <c r="D1136" s="17" t="s">
        <v>1566</v>
      </c>
    </row>
    <row r="1137" spans="3:4">
      <c r="C1137" s="16" t="s">
        <v>454</v>
      </c>
      <c r="D1137" s="17" t="s">
        <v>1567</v>
      </c>
    </row>
    <row r="1138" spans="3:4">
      <c r="C1138" s="16" t="s">
        <v>454</v>
      </c>
      <c r="D1138" s="17" t="s">
        <v>1568</v>
      </c>
    </row>
    <row r="1139" spans="3:4">
      <c r="C1139" s="16" t="s">
        <v>454</v>
      </c>
      <c r="D1139" s="17" t="s">
        <v>1569</v>
      </c>
    </row>
    <row r="1140" spans="3:4">
      <c r="C1140" s="16" t="s">
        <v>454</v>
      </c>
      <c r="D1140" s="17" t="s">
        <v>1570</v>
      </c>
    </row>
    <row r="1141" spans="3:4">
      <c r="C1141" s="16" t="s">
        <v>454</v>
      </c>
      <c r="D1141" s="17" t="s">
        <v>1571</v>
      </c>
    </row>
    <row r="1142" spans="3:4">
      <c r="C1142" s="16" t="s">
        <v>454</v>
      </c>
      <c r="D1142" s="17" t="s">
        <v>1572</v>
      </c>
    </row>
    <row r="1143" spans="3:4">
      <c r="C1143" s="16" t="s">
        <v>454</v>
      </c>
      <c r="D1143" s="17" t="s">
        <v>1573</v>
      </c>
    </row>
    <row r="1144" spans="3:4">
      <c r="C1144" s="16" t="s">
        <v>454</v>
      </c>
      <c r="D1144" s="17" t="s">
        <v>1574</v>
      </c>
    </row>
    <row r="1145" spans="3:4">
      <c r="C1145" s="16" t="s">
        <v>454</v>
      </c>
      <c r="D1145" s="17" t="s">
        <v>1575</v>
      </c>
    </row>
    <row r="1146" spans="3:4">
      <c r="C1146" s="16" t="s">
        <v>454</v>
      </c>
      <c r="D1146" s="17" t="s">
        <v>1576</v>
      </c>
    </row>
    <row r="1147" spans="3:4">
      <c r="C1147" s="16" t="s">
        <v>454</v>
      </c>
      <c r="D1147" s="17" t="s">
        <v>1577</v>
      </c>
    </row>
    <row r="1148" spans="3:4">
      <c r="C1148" s="16" t="s">
        <v>454</v>
      </c>
      <c r="D1148" s="17" t="s">
        <v>1578</v>
      </c>
    </row>
    <row r="1149" spans="3:4">
      <c r="C1149" s="16" t="s">
        <v>454</v>
      </c>
      <c r="D1149" s="17" t="s">
        <v>1579</v>
      </c>
    </row>
    <row r="1150" spans="3:4">
      <c r="C1150" s="16" t="s">
        <v>454</v>
      </c>
      <c r="D1150" s="17" t="s">
        <v>1580</v>
      </c>
    </row>
    <row r="1151" spans="3:4">
      <c r="C1151" s="16" t="s">
        <v>454</v>
      </c>
      <c r="D1151" s="17" t="s">
        <v>1581</v>
      </c>
    </row>
    <row r="1152" spans="3:4">
      <c r="C1152" s="16" t="s">
        <v>454</v>
      </c>
      <c r="D1152" s="17" t="s">
        <v>1582</v>
      </c>
    </row>
    <row r="1153" spans="3:4">
      <c r="C1153" s="16" t="s">
        <v>454</v>
      </c>
      <c r="D1153" s="17" t="s">
        <v>1583</v>
      </c>
    </row>
    <row r="1154" spans="3:4">
      <c r="C1154" s="16" t="s">
        <v>454</v>
      </c>
      <c r="D1154" s="17" t="s">
        <v>1584</v>
      </c>
    </row>
    <row r="1155" spans="3:4">
      <c r="C1155" s="16" t="s">
        <v>454</v>
      </c>
      <c r="D1155" s="17" t="s">
        <v>1585</v>
      </c>
    </row>
    <row r="1156" spans="3:4">
      <c r="C1156" s="16" t="s">
        <v>454</v>
      </c>
      <c r="D1156" s="17" t="s">
        <v>1586</v>
      </c>
    </row>
    <row r="1157" spans="3:4">
      <c r="C1157" s="16" t="s">
        <v>454</v>
      </c>
      <c r="D1157" s="17" t="s">
        <v>1587</v>
      </c>
    </row>
    <row r="1158" spans="3:4">
      <c r="C1158" s="16" t="s">
        <v>454</v>
      </c>
      <c r="D1158" s="17" t="s">
        <v>1588</v>
      </c>
    </row>
    <row r="1159" spans="3:4">
      <c r="C1159" s="16" t="s">
        <v>454</v>
      </c>
      <c r="D1159" s="17" t="s">
        <v>1589</v>
      </c>
    </row>
    <row r="1160" spans="3:4">
      <c r="C1160" s="16" t="s">
        <v>454</v>
      </c>
      <c r="D1160" s="17" t="s">
        <v>1590</v>
      </c>
    </row>
    <row r="1161" spans="3:4">
      <c r="C1161" s="16" t="s">
        <v>454</v>
      </c>
      <c r="D1161" s="17" t="s">
        <v>1591</v>
      </c>
    </row>
    <row r="1162" spans="3:4">
      <c r="C1162" s="16" t="s">
        <v>454</v>
      </c>
      <c r="D1162" s="17" t="s">
        <v>1592</v>
      </c>
    </row>
    <row r="1163" spans="3:4">
      <c r="C1163" s="16" t="s">
        <v>454</v>
      </c>
      <c r="D1163" s="17" t="s">
        <v>1593</v>
      </c>
    </row>
    <row r="1164" spans="3:4">
      <c r="C1164" s="16" t="s">
        <v>456</v>
      </c>
      <c r="D1164" s="17" t="s">
        <v>1594</v>
      </c>
    </row>
    <row r="1165" spans="3:4">
      <c r="C1165" s="16" t="s">
        <v>456</v>
      </c>
      <c r="D1165" s="17" t="s">
        <v>1595</v>
      </c>
    </row>
    <row r="1166" spans="3:4">
      <c r="C1166" s="16" t="s">
        <v>456</v>
      </c>
      <c r="D1166" s="17" t="s">
        <v>1596</v>
      </c>
    </row>
    <row r="1167" spans="3:4">
      <c r="C1167" s="16" t="s">
        <v>456</v>
      </c>
      <c r="D1167" s="17" t="s">
        <v>1597</v>
      </c>
    </row>
    <row r="1168" spans="3:4">
      <c r="C1168" s="16" t="s">
        <v>456</v>
      </c>
      <c r="D1168" s="17" t="s">
        <v>1598</v>
      </c>
    </row>
    <row r="1169" spans="3:4">
      <c r="C1169" s="16" t="s">
        <v>456</v>
      </c>
      <c r="D1169" s="17" t="s">
        <v>1599</v>
      </c>
    </row>
    <row r="1170" spans="3:4">
      <c r="C1170" s="16" t="s">
        <v>456</v>
      </c>
      <c r="D1170" s="17" t="s">
        <v>1600</v>
      </c>
    </row>
    <row r="1171" spans="3:4">
      <c r="C1171" s="16" t="s">
        <v>456</v>
      </c>
      <c r="D1171" s="17" t="s">
        <v>1601</v>
      </c>
    </row>
    <row r="1172" spans="3:4">
      <c r="C1172" s="16" t="s">
        <v>456</v>
      </c>
      <c r="D1172" s="17" t="s">
        <v>1602</v>
      </c>
    </row>
    <row r="1173" spans="3:4">
      <c r="C1173" s="16" t="s">
        <v>456</v>
      </c>
      <c r="D1173" s="17" t="s">
        <v>1603</v>
      </c>
    </row>
    <row r="1174" spans="3:4">
      <c r="C1174" s="16" t="s">
        <v>456</v>
      </c>
      <c r="D1174" s="17" t="s">
        <v>1604</v>
      </c>
    </row>
    <row r="1175" spans="3:4">
      <c r="C1175" s="16" t="s">
        <v>456</v>
      </c>
      <c r="D1175" s="17" t="s">
        <v>1605</v>
      </c>
    </row>
    <row r="1176" spans="3:4">
      <c r="C1176" s="16" t="s">
        <v>456</v>
      </c>
      <c r="D1176" s="17" t="s">
        <v>1606</v>
      </c>
    </row>
    <row r="1177" spans="3:4">
      <c r="C1177" s="16" t="s">
        <v>456</v>
      </c>
      <c r="D1177" s="17" t="s">
        <v>1607</v>
      </c>
    </row>
    <row r="1178" spans="3:4">
      <c r="C1178" s="16" t="s">
        <v>456</v>
      </c>
      <c r="D1178" s="17" t="s">
        <v>1608</v>
      </c>
    </row>
    <row r="1179" spans="3:4">
      <c r="C1179" s="16" t="s">
        <v>456</v>
      </c>
      <c r="D1179" s="17" t="s">
        <v>1609</v>
      </c>
    </row>
    <row r="1180" spans="3:4">
      <c r="C1180" s="16" t="s">
        <v>456</v>
      </c>
      <c r="D1180" s="17" t="s">
        <v>1610</v>
      </c>
    </row>
    <row r="1181" spans="3:4">
      <c r="C1181" s="16" t="s">
        <v>456</v>
      </c>
      <c r="D1181" s="17" t="s">
        <v>1611</v>
      </c>
    </row>
    <row r="1182" spans="3:4">
      <c r="C1182" s="16" t="s">
        <v>456</v>
      </c>
      <c r="D1182" s="17" t="s">
        <v>1612</v>
      </c>
    </row>
    <row r="1183" spans="3:4">
      <c r="C1183" s="16" t="s">
        <v>456</v>
      </c>
      <c r="D1183" s="17" t="s">
        <v>1613</v>
      </c>
    </row>
    <row r="1184" spans="3:4">
      <c r="C1184" s="16" t="s">
        <v>456</v>
      </c>
      <c r="D1184" s="17" t="s">
        <v>1614</v>
      </c>
    </row>
    <row r="1185" spans="3:4">
      <c r="C1185" s="16" t="s">
        <v>456</v>
      </c>
      <c r="D1185" s="17" t="s">
        <v>1615</v>
      </c>
    </row>
    <row r="1186" spans="3:4">
      <c r="C1186" s="16" t="s">
        <v>456</v>
      </c>
      <c r="D1186" s="17" t="s">
        <v>1616</v>
      </c>
    </row>
    <row r="1187" spans="3:4">
      <c r="C1187" s="16" t="s">
        <v>456</v>
      </c>
      <c r="D1187" s="17" t="s">
        <v>1617</v>
      </c>
    </row>
    <row r="1188" spans="3:4">
      <c r="C1188" s="16" t="s">
        <v>456</v>
      </c>
      <c r="D1188" s="17" t="s">
        <v>1618</v>
      </c>
    </row>
    <row r="1189" spans="3:4">
      <c r="C1189" s="16" t="s">
        <v>456</v>
      </c>
      <c r="D1189" s="17" t="s">
        <v>1619</v>
      </c>
    </row>
    <row r="1190" spans="3:4">
      <c r="C1190" s="16" t="s">
        <v>456</v>
      </c>
      <c r="D1190" s="17" t="s">
        <v>1620</v>
      </c>
    </row>
    <row r="1191" spans="3:4">
      <c r="C1191" s="16" t="s">
        <v>456</v>
      </c>
      <c r="D1191" s="17" t="s">
        <v>1621</v>
      </c>
    </row>
    <row r="1192" spans="3:4">
      <c r="C1192" s="16" t="s">
        <v>456</v>
      </c>
      <c r="D1192" s="17" t="s">
        <v>1622</v>
      </c>
    </row>
    <row r="1193" spans="3:4">
      <c r="C1193" s="16" t="s">
        <v>456</v>
      </c>
      <c r="D1193" s="17" t="s">
        <v>1623</v>
      </c>
    </row>
    <row r="1194" spans="3:4">
      <c r="C1194" s="16" t="s">
        <v>456</v>
      </c>
      <c r="D1194" s="17" t="s">
        <v>1624</v>
      </c>
    </row>
    <row r="1195" spans="3:4">
      <c r="C1195" s="16" t="s">
        <v>456</v>
      </c>
      <c r="D1195" s="17" t="s">
        <v>1625</v>
      </c>
    </row>
    <row r="1196" spans="3:4">
      <c r="C1196" s="16" t="s">
        <v>456</v>
      </c>
      <c r="D1196" s="17" t="s">
        <v>1626</v>
      </c>
    </row>
    <row r="1197" spans="3:4">
      <c r="C1197" s="16" t="s">
        <v>456</v>
      </c>
      <c r="D1197" s="17" t="s">
        <v>1627</v>
      </c>
    </row>
    <row r="1198" spans="3:4">
      <c r="C1198" s="16" t="s">
        <v>456</v>
      </c>
      <c r="D1198" s="17" t="s">
        <v>1628</v>
      </c>
    </row>
    <row r="1199" spans="3:4">
      <c r="C1199" s="16" t="s">
        <v>456</v>
      </c>
      <c r="D1199" s="17" t="s">
        <v>1629</v>
      </c>
    </row>
    <row r="1200" spans="3:4">
      <c r="C1200" s="16" t="s">
        <v>456</v>
      </c>
      <c r="D1200" s="17" t="s">
        <v>1591</v>
      </c>
    </row>
    <row r="1201" spans="3:4">
      <c r="C1201" s="16" t="s">
        <v>456</v>
      </c>
      <c r="D1201" s="17" t="s">
        <v>1630</v>
      </c>
    </row>
    <row r="1202" spans="3:4">
      <c r="C1202" s="16" t="s">
        <v>456</v>
      </c>
      <c r="D1202" s="17" t="s">
        <v>1631</v>
      </c>
    </row>
    <row r="1203" spans="3:4">
      <c r="C1203" s="16" t="s">
        <v>456</v>
      </c>
      <c r="D1203" s="17" t="s">
        <v>1632</v>
      </c>
    </row>
    <row r="1204" spans="3:4">
      <c r="C1204" s="16" t="s">
        <v>456</v>
      </c>
      <c r="D1204" s="17" t="s">
        <v>1633</v>
      </c>
    </row>
    <row r="1205" spans="3:4">
      <c r="C1205" s="16" t="s">
        <v>458</v>
      </c>
      <c r="D1205" s="17" t="s">
        <v>1634</v>
      </c>
    </row>
    <row r="1206" spans="3:4">
      <c r="C1206" s="16" t="s">
        <v>458</v>
      </c>
      <c r="D1206" s="17" t="s">
        <v>1635</v>
      </c>
    </row>
    <row r="1207" spans="3:4">
      <c r="C1207" s="16" t="s">
        <v>458</v>
      </c>
      <c r="D1207" s="17" t="s">
        <v>1636</v>
      </c>
    </row>
    <row r="1208" spans="3:4">
      <c r="C1208" s="16" t="s">
        <v>458</v>
      </c>
      <c r="D1208" s="17" t="s">
        <v>1637</v>
      </c>
    </row>
    <row r="1209" spans="3:4">
      <c r="C1209" s="16" t="s">
        <v>458</v>
      </c>
      <c r="D1209" s="17" t="s">
        <v>1638</v>
      </c>
    </row>
    <row r="1210" spans="3:4">
      <c r="C1210" s="16" t="s">
        <v>458</v>
      </c>
      <c r="D1210" s="17" t="s">
        <v>1639</v>
      </c>
    </row>
    <row r="1211" spans="3:4">
      <c r="C1211" s="16" t="s">
        <v>458</v>
      </c>
      <c r="D1211" s="17" t="s">
        <v>1640</v>
      </c>
    </row>
    <row r="1212" spans="3:4">
      <c r="C1212" s="16" t="s">
        <v>458</v>
      </c>
      <c r="D1212" s="17" t="s">
        <v>1641</v>
      </c>
    </row>
    <row r="1213" spans="3:4">
      <c r="C1213" s="16" t="s">
        <v>458</v>
      </c>
      <c r="D1213" s="17" t="s">
        <v>1642</v>
      </c>
    </row>
    <row r="1214" spans="3:4">
      <c r="C1214" s="16" t="s">
        <v>458</v>
      </c>
      <c r="D1214" s="17" t="s">
        <v>1643</v>
      </c>
    </row>
    <row r="1215" spans="3:4">
      <c r="C1215" s="16" t="s">
        <v>458</v>
      </c>
      <c r="D1215" s="17" t="s">
        <v>1644</v>
      </c>
    </row>
    <row r="1216" spans="3:4">
      <c r="C1216" s="16" t="s">
        <v>458</v>
      </c>
      <c r="D1216" s="17" t="s">
        <v>1645</v>
      </c>
    </row>
    <row r="1217" spans="3:4">
      <c r="C1217" s="16" t="s">
        <v>458</v>
      </c>
      <c r="D1217" s="17" t="s">
        <v>1646</v>
      </c>
    </row>
    <row r="1218" spans="3:4">
      <c r="C1218" s="16" t="s">
        <v>458</v>
      </c>
      <c r="D1218" s="17" t="s">
        <v>1647</v>
      </c>
    </row>
    <row r="1219" spans="3:4">
      <c r="C1219" s="16" t="s">
        <v>458</v>
      </c>
      <c r="D1219" s="17" t="s">
        <v>1648</v>
      </c>
    </row>
    <row r="1220" spans="3:4">
      <c r="C1220" s="16" t="s">
        <v>458</v>
      </c>
      <c r="D1220" s="17" t="s">
        <v>1649</v>
      </c>
    </row>
    <row r="1221" spans="3:4">
      <c r="C1221" s="16" t="s">
        <v>458</v>
      </c>
      <c r="D1221" s="17" t="s">
        <v>1650</v>
      </c>
    </row>
    <row r="1222" spans="3:4">
      <c r="C1222" s="16" t="s">
        <v>458</v>
      </c>
      <c r="D1222" s="17" t="s">
        <v>795</v>
      </c>
    </row>
    <row r="1223" spans="3:4">
      <c r="C1223" s="16" t="s">
        <v>458</v>
      </c>
      <c r="D1223" s="17" t="s">
        <v>1651</v>
      </c>
    </row>
    <row r="1224" spans="3:4">
      <c r="C1224" s="16" t="s">
        <v>458</v>
      </c>
      <c r="D1224" s="17" t="s">
        <v>1652</v>
      </c>
    </row>
    <row r="1225" spans="3:4">
      <c r="C1225" s="16" t="s">
        <v>458</v>
      </c>
      <c r="D1225" s="17" t="s">
        <v>1653</v>
      </c>
    </row>
    <row r="1226" spans="3:4">
      <c r="C1226" s="16" t="s">
        <v>458</v>
      </c>
      <c r="D1226" s="17" t="s">
        <v>1654</v>
      </c>
    </row>
    <row r="1227" spans="3:4">
      <c r="C1227" s="16" t="s">
        <v>458</v>
      </c>
      <c r="D1227" s="17" t="s">
        <v>1655</v>
      </c>
    </row>
    <row r="1228" spans="3:4">
      <c r="C1228" s="16" t="s">
        <v>458</v>
      </c>
      <c r="D1228" s="17" t="s">
        <v>1656</v>
      </c>
    </row>
    <row r="1229" spans="3:4">
      <c r="C1229" s="16" t="s">
        <v>458</v>
      </c>
      <c r="D1229" s="17" t="s">
        <v>1657</v>
      </c>
    </row>
    <row r="1230" spans="3:4">
      <c r="C1230" s="16" t="s">
        <v>458</v>
      </c>
      <c r="D1230" s="17" t="s">
        <v>1658</v>
      </c>
    </row>
    <row r="1231" spans="3:4">
      <c r="C1231" s="16" t="s">
        <v>458</v>
      </c>
      <c r="D1231" s="17" t="s">
        <v>1659</v>
      </c>
    </row>
    <row r="1232" spans="3:4">
      <c r="C1232" s="16" t="s">
        <v>458</v>
      </c>
      <c r="D1232" s="17" t="s">
        <v>1660</v>
      </c>
    </row>
    <row r="1233" spans="3:4">
      <c r="C1233" s="16" t="s">
        <v>458</v>
      </c>
      <c r="D1233" s="17" t="s">
        <v>1661</v>
      </c>
    </row>
    <row r="1234" spans="3:4">
      <c r="C1234" s="16" t="s">
        <v>458</v>
      </c>
      <c r="D1234" s="17" t="s">
        <v>1662</v>
      </c>
    </row>
    <row r="1235" spans="3:4">
      <c r="C1235" s="16" t="s">
        <v>458</v>
      </c>
      <c r="D1235" s="17" t="s">
        <v>1663</v>
      </c>
    </row>
    <row r="1236" spans="3:4">
      <c r="C1236" s="16" t="s">
        <v>458</v>
      </c>
      <c r="D1236" s="17" t="s">
        <v>1664</v>
      </c>
    </row>
    <row r="1237" spans="3:4">
      <c r="C1237" s="16" t="s">
        <v>458</v>
      </c>
      <c r="D1237" s="17" t="s">
        <v>1665</v>
      </c>
    </row>
    <row r="1238" spans="3:4">
      <c r="C1238" s="16" t="s">
        <v>458</v>
      </c>
      <c r="D1238" s="17" t="s">
        <v>1666</v>
      </c>
    </row>
    <row r="1239" spans="3:4">
      <c r="C1239" s="16" t="s">
        <v>458</v>
      </c>
      <c r="D1239" s="17" t="s">
        <v>1667</v>
      </c>
    </row>
    <row r="1240" spans="3:4">
      <c r="C1240" s="16" t="s">
        <v>458</v>
      </c>
      <c r="D1240" s="17" t="s">
        <v>1668</v>
      </c>
    </row>
    <row r="1241" spans="3:4">
      <c r="C1241" s="16" t="s">
        <v>458</v>
      </c>
      <c r="D1241" s="17" t="s">
        <v>1669</v>
      </c>
    </row>
    <row r="1242" spans="3:4">
      <c r="C1242" s="16" t="s">
        <v>458</v>
      </c>
      <c r="D1242" s="17" t="s">
        <v>1298</v>
      </c>
    </row>
    <row r="1243" spans="3:4">
      <c r="C1243" s="16" t="s">
        <v>458</v>
      </c>
      <c r="D1243" s="17" t="s">
        <v>1670</v>
      </c>
    </row>
    <row r="1244" spans="3:4">
      <c r="C1244" s="16" t="s">
        <v>460</v>
      </c>
      <c r="D1244" s="17" t="s">
        <v>1671</v>
      </c>
    </row>
    <row r="1245" spans="3:4">
      <c r="C1245" s="16" t="s">
        <v>460</v>
      </c>
      <c r="D1245" s="17" t="s">
        <v>1672</v>
      </c>
    </row>
    <row r="1246" spans="3:4">
      <c r="C1246" s="16" t="s">
        <v>460</v>
      </c>
      <c r="D1246" s="17" t="s">
        <v>1673</v>
      </c>
    </row>
    <row r="1247" spans="3:4">
      <c r="C1247" s="16" t="s">
        <v>460</v>
      </c>
      <c r="D1247" s="17" t="s">
        <v>1674</v>
      </c>
    </row>
    <row r="1248" spans="3:4">
      <c r="C1248" s="16" t="s">
        <v>460</v>
      </c>
      <c r="D1248" s="17" t="s">
        <v>1675</v>
      </c>
    </row>
    <row r="1249" spans="3:4">
      <c r="C1249" s="16" t="s">
        <v>460</v>
      </c>
      <c r="D1249" s="17" t="s">
        <v>1676</v>
      </c>
    </row>
    <row r="1250" spans="3:4">
      <c r="C1250" s="16" t="s">
        <v>460</v>
      </c>
      <c r="D1250" s="17" t="s">
        <v>1677</v>
      </c>
    </row>
    <row r="1251" spans="3:4">
      <c r="C1251" s="16" t="s">
        <v>460</v>
      </c>
      <c r="D1251" s="17" t="s">
        <v>1678</v>
      </c>
    </row>
    <row r="1252" spans="3:4">
      <c r="C1252" s="16" t="s">
        <v>460</v>
      </c>
      <c r="D1252" s="17" t="s">
        <v>1679</v>
      </c>
    </row>
    <row r="1253" spans="3:4">
      <c r="C1253" s="16" t="s">
        <v>460</v>
      </c>
      <c r="D1253" s="17" t="s">
        <v>1680</v>
      </c>
    </row>
    <row r="1254" spans="3:4">
      <c r="C1254" s="16" t="s">
        <v>460</v>
      </c>
      <c r="D1254" s="17" t="s">
        <v>1681</v>
      </c>
    </row>
    <row r="1255" spans="3:4">
      <c r="C1255" s="16" t="s">
        <v>460</v>
      </c>
      <c r="D1255" s="17" t="s">
        <v>1682</v>
      </c>
    </row>
    <row r="1256" spans="3:4">
      <c r="C1256" s="16" t="s">
        <v>460</v>
      </c>
      <c r="D1256" s="17" t="s">
        <v>1683</v>
      </c>
    </row>
    <row r="1257" spans="3:4">
      <c r="C1257" s="16" t="s">
        <v>460</v>
      </c>
      <c r="D1257" s="17" t="s">
        <v>1684</v>
      </c>
    </row>
    <row r="1258" spans="3:4">
      <c r="C1258" s="16" t="s">
        <v>460</v>
      </c>
      <c r="D1258" s="17" t="s">
        <v>1685</v>
      </c>
    </row>
    <row r="1259" spans="3:4">
      <c r="C1259" s="16" t="s">
        <v>460</v>
      </c>
      <c r="D1259" s="17" t="s">
        <v>1686</v>
      </c>
    </row>
    <row r="1260" spans="3:4">
      <c r="C1260" s="16" t="s">
        <v>460</v>
      </c>
      <c r="D1260" s="17" t="s">
        <v>1248</v>
      </c>
    </row>
    <row r="1261" spans="3:4">
      <c r="C1261" s="16" t="s">
        <v>460</v>
      </c>
      <c r="D1261" s="17" t="s">
        <v>592</v>
      </c>
    </row>
    <row r="1262" spans="3:4">
      <c r="C1262" s="16" t="s">
        <v>460</v>
      </c>
      <c r="D1262" s="17" t="s">
        <v>1687</v>
      </c>
    </row>
    <row r="1263" spans="3:4">
      <c r="C1263" s="16" t="s">
        <v>460</v>
      </c>
      <c r="D1263" s="17" t="s">
        <v>1688</v>
      </c>
    </row>
    <row r="1264" spans="3:4">
      <c r="C1264" s="16" t="s">
        <v>460</v>
      </c>
      <c r="D1264" s="17" t="s">
        <v>1689</v>
      </c>
    </row>
    <row r="1265" spans="3:4">
      <c r="C1265" s="16" t="s">
        <v>460</v>
      </c>
      <c r="D1265" s="17" t="s">
        <v>1690</v>
      </c>
    </row>
    <row r="1266" spans="3:4">
      <c r="C1266" s="16" t="s">
        <v>460</v>
      </c>
      <c r="D1266" s="17" t="s">
        <v>1691</v>
      </c>
    </row>
    <row r="1267" spans="3:4">
      <c r="C1267" s="16" t="s">
        <v>460</v>
      </c>
      <c r="D1267" s="17" t="s">
        <v>1692</v>
      </c>
    </row>
    <row r="1268" spans="3:4">
      <c r="C1268" s="16" t="s">
        <v>460</v>
      </c>
      <c r="D1268" s="17" t="s">
        <v>1693</v>
      </c>
    </row>
    <row r="1269" spans="3:4">
      <c r="C1269" s="16" t="s">
        <v>460</v>
      </c>
      <c r="D1269" s="17" t="s">
        <v>1694</v>
      </c>
    </row>
    <row r="1270" spans="3:4">
      <c r="C1270" s="16" t="s">
        <v>460</v>
      </c>
      <c r="D1270" s="17" t="s">
        <v>1695</v>
      </c>
    </row>
    <row r="1271" spans="3:4">
      <c r="C1271" s="16" t="s">
        <v>460</v>
      </c>
      <c r="D1271" s="17" t="s">
        <v>1696</v>
      </c>
    </row>
    <row r="1272" spans="3:4">
      <c r="C1272" s="16" t="s">
        <v>460</v>
      </c>
      <c r="D1272" s="17" t="s">
        <v>1697</v>
      </c>
    </row>
    <row r="1273" spans="3:4">
      <c r="C1273" s="16" t="s">
        <v>460</v>
      </c>
      <c r="D1273" s="17" t="s">
        <v>1698</v>
      </c>
    </row>
    <row r="1274" spans="3:4">
      <c r="C1274" s="16" t="s">
        <v>462</v>
      </c>
      <c r="D1274" s="17" t="s">
        <v>1699</v>
      </c>
    </row>
    <row r="1275" spans="3:4">
      <c r="C1275" s="16" t="s">
        <v>462</v>
      </c>
      <c r="D1275" s="17" t="s">
        <v>1700</v>
      </c>
    </row>
    <row r="1276" spans="3:4">
      <c r="C1276" s="16" t="s">
        <v>462</v>
      </c>
      <c r="D1276" s="17" t="s">
        <v>1701</v>
      </c>
    </row>
    <row r="1277" spans="3:4">
      <c r="C1277" s="16" t="s">
        <v>462</v>
      </c>
      <c r="D1277" s="17" t="s">
        <v>1702</v>
      </c>
    </row>
    <row r="1278" spans="3:4">
      <c r="C1278" s="16" t="s">
        <v>462</v>
      </c>
      <c r="D1278" s="17" t="s">
        <v>1703</v>
      </c>
    </row>
    <row r="1279" spans="3:4">
      <c r="C1279" s="16" t="s">
        <v>462</v>
      </c>
      <c r="D1279" s="17" t="s">
        <v>1704</v>
      </c>
    </row>
    <row r="1280" spans="3:4">
      <c r="C1280" s="16" t="s">
        <v>462</v>
      </c>
      <c r="D1280" s="17" t="s">
        <v>1705</v>
      </c>
    </row>
    <row r="1281" spans="3:4">
      <c r="C1281" s="16" t="s">
        <v>462</v>
      </c>
      <c r="D1281" s="17" t="s">
        <v>1706</v>
      </c>
    </row>
    <row r="1282" spans="3:4">
      <c r="C1282" s="16" t="s">
        <v>462</v>
      </c>
      <c r="D1282" s="17" t="s">
        <v>1707</v>
      </c>
    </row>
    <row r="1283" spans="3:4">
      <c r="C1283" s="16" t="s">
        <v>462</v>
      </c>
      <c r="D1283" s="17" t="s">
        <v>1708</v>
      </c>
    </row>
    <row r="1284" spans="3:4">
      <c r="C1284" s="16" t="s">
        <v>462</v>
      </c>
      <c r="D1284" s="17" t="s">
        <v>1709</v>
      </c>
    </row>
    <row r="1285" spans="3:4">
      <c r="C1285" s="16" t="s">
        <v>462</v>
      </c>
      <c r="D1285" s="17" t="s">
        <v>1710</v>
      </c>
    </row>
    <row r="1286" spans="3:4">
      <c r="C1286" s="16" t="s">
        <v>462</v>
      </c>
      <c r="D1286" s="17" t="s">
        <v>1711</v>
      </c>
    </row>
    <row r="1287" spans="3:4">
      <c r="C1287" s="16" t="s">
        <v>462</v>
      </c>
      <c r="D1287" s="17" t="s">
        <v>1712</v>
      </c>
    </row>
    <row r="1288" spans="3:4">
      <c r="C1288" s="16" t="s">
        <v>462</v>
      </c>
      <c r="D1288" s="17" t="s">
        <v>671</v>
      </c>
    </row>
    <row r="1289" spans="3:4">
      <c r="C1289" s="16" t="s">
        <v>462</v>
      </c>
      <c r="D1289" s="17" t="s">
        <v>1713</v>
      </c>
    </row>
    <row r="1290" spans="3:4">
      <c r="C1290" s="16" t="s">
        <v>462</v>
      </c>
      <c r="D1290" s="17" t="s">
        <v>1714</v>
      </c>
    </row>
    <row r="1291" spans="3:4">
      <c r="C1291" s="16" t="s">
        <v>462</v>
      </c>
      <c r="D1291" s="17" t="s">
        <v>1519</v>
      </c>
    </row>
    <row r="1292" spans="3:4">
      <c r="C1292" s="16" t="s">
        <v>462</v>
      </c>
      <c r="D1292" s="17" t="s">
        <v>1715</v>
      </c>
    </row>
    <row r="1293" spans="3:4">
      <c r="C1293" s="16" t="s">
        <v>464</v>
      </c>
      <c r="D1293" s="17" t="s">
        <v>1716</v>
      </c>
    </row>
    <row r="1294" spans="3:4">
      <c r="C1294" s="16" t="s">
        <v>464</v>
      </c>
      <c r="D1294" s="17" t="s">
        <v>1717</v>
      </c>
    </row>
    <row r="1295" spans="3:4">
      <c r="C1295" s="16" t="s">
        <v>464</v>
      </c>
      <c r="D1295" s="17" t="s">
        <v>1718</v>
      </c>
    </row>
    <row r="1296" spans="3:4">
      <c r="C1296" s="16" t="s">
        <v>464</v>
      </c>
      <c r="D1296" s="17" t="s">
        <v>1719</v>
      </c>
    </row>
    <row r="1297" spans="3:4">
      <c r="C1297" s="16" t="s">
        <v>464</v>
      </c>
      <c r="D1297" s="17" t="s">
        <v>1720</v>
      </c>
    </row>
    <row r="1298" spans="3:4">
      <c r="C1298" s="16" t="s">
        <v>464</v>
      </c>
      <c r="D1298" s="17" t="s">
        <v>1721</v>
      </c>
    </row>
    <row r="1299" spans="3:4">
      <c r="C1299" s="16" t="s">
        <v>464</v>
      </c>
      <c r="D1299" s="17" t="s">
        <v>1722</v>
      </c>
    </row>
    <row r="1300" spans="3:4">
      <c r="C1300" s="16" t="s">
        <v>464</v>
      </c>
      <c r="D1300" s="17" t="s">
        <v>1723</v>
      </c>
    </row>
    <row r="1301" spans="3:4">
      <c r="C1301" s="16" t="s">
        <v>464</v>
      </c>
      <c r="D1301" s="17" t="s">
        <v>1724</v>
      </c>
    </row>
    <row r="1302" spans="3:4">
      <c r="C1302" s="16" t="s">
        <v>464</v>
      </c>
      <c r="D1302" s="17" t="s">
        <v>1725</v>
      </c>
    </row>
    <row r="1303" spans="3:4">
      <c r="C1303" s="16" t="s">
        <v>464</v>
      </c>
      <c r="D1303" s="17" t="s">
        <v>1726</v>
      </c>
    </row>
    <row r="1304" spans="3:4">
      <c r="C1304" s="16" t="s">
        <v>464</v>
      </c>
      <c r="D1304" s="17" t="s">
        <v>764</v>
      </c>
    </row>
    <row r="1305" spans="3:4">
      <c r="C1305" s="16" t="s">
        <v>464</v>
      </c>
      <c r="D1305" s="17" t="s">
        <v>1727</v>
      </c>
    </row>
    <row r="1306" spans="3:4">
      <c r="C1306" s="16" t="s">
        <v>464</v>
      </c>
      <c r="D1306" s="17" t="s">
        <v>1728</v>
      </c>
    </row>
    <row r="1307" spans="3:4">
      <c r="C1307" s="16" t="s">
        <v>464</v>
      </c>
      <c r="D1307" s="17" t="s">
        <v>1729</v>
      </c>
    </row>
    <row r="1308" spans="3:4">
      <c r="C1308" s="16" t="s">
        <v>464</v>
      </c>
      <c r="D1308" s="17" t="s">
        <v>1730</v>
      </c>
    </row>
    <row r="1309" spans="3:4">
      <c r="C1309" s="16" t="s">
        <v>464</v>
      </c>
      <c r="D1309" s="17" t="s">
        <v>1731</v>
      </c>
    </row>
    <row r="1310" spans="3:4">
      <c r="C1310" s="16" t="s">
        <v>464</v>
      </c>
      <c r="D1310" s="17" t="s">
        <v>1732</v>
      </c>
    </row>
    <row r="1311" spans="3:4">
      <c r="C1311" s="16" t="s">
        <v>464</v>
      </c>
      <c r="D1311" s="17" t="s">
        <v>1733</v>
      </c>
    </row>
    <row r="1312" spans="3:4">
      <c r="C1312" s="16" t="s">
        <v>466</v>
      </c>
      <c r="D1312" s="17" t="s">
        <v>1734</v>
      </c>
    </row>
    <row r="1313" spans="3:4">
      <c r="C1313" s="16" t="s">
        <v>466</v>
      </c>
      <c r="D1313" s="17" t="s">
        <v>1735</v>
      </c>
    </row>
    <row r="1314" spans="3:4">
      <c r="C1314" s="16" t="s">
        <v>466</v>
      </c>
      <c r="D1314" s="17" t="s">
        <v>1736</v>
      </c>
    </row>
    <row r="1315" spans="3:4">
      <c r="C1315" s="16" t="s">
        <v>466</v>
      </c>
      <c r="D1315" s="17" t="s">
        <v>1737</v>
      </c>
    </row>
    <row r="1316" spans="3:4">
      <c r="C1316" s="16" t="s">
        <v>466</v>
      </c>
      <c r="D1316" s="17" t="s">
        <v>1738</v>
      </c>
    </row>
    <row r="1317" spans="3:4">
      <c r="C1317" s="16" t="s">
        <v>466</v>
      </c>
      <c r="D1317" s="17" t="s">
        <v>1739</v>
      </c>
    </row>
    <row r="1318" spans="3:4">
      <c r="C1318" s="16" t="s">
        <v>466</v>
      </c>
      <c r="D1318" s="17" t="s">
        <v>1740</v>
      </c>
    </row>
    <row r="1319" spans="3:4">
      <c r="C1319" s="16" t="s">
        <v>466</v>
      </c>
      <c r="D1319" s="17" t="s">
        <v>1741</v>
      </c>
    </row>
    <row r="1320" spans="3:4">
      <c r="C1320" s="16" t="s">
        <v>466</v>
      </c>
      <c r="D1320" s="17" t="s">
        <v>1742</v>
      </c>
    </row>
    <row r="1321" spans="3:4">
      <c r="C1321" s="16" t="s">
        <v>466</v>
      </c>
      <c r="D1321" s="17" t="s">
        <v>1743</v>
      </c>
    </row>
    <row r="1322" spans="3:4">
      <c r="C1322" s="16" t="s">
        <v>466</v>
      </c>
      <c r="D1322" s="17" t="s">
        <v>1744</v>
      </c>
    </row>
    <row r="1323" spans="3:4">
      <c r="C1323" s="16" t="s">
        <v>466</v>
      </c>
      <c r="D1323" s="17" t="s">
        <v>1745</v>
      </c>
    </row>
    <row r="1324" spans="3:4">
      <c r="C1324" s="16" t="s">
        <v>466</v>
      </c>
      <c r="D1324" s="17" t="s">
        <v>1746</v>
      </c>
    </row>
    <row r="1325" spans="3:4">
      <c r="C1325" s="16" t="s">
        <v>466</v>
      </c>
      <c r="D1325" s="17" t="s">
        <v>1747</v>
      </c>
    </row>
    <row r="1326" spans="3:4">
      <c r="C1326" s="16" t="s">
        <v>466</v>
      </c>
      <c r="D1326" s="17" t="s">
        <v>1748</v>
      </c>
    </row>
    <row r="1327" spans="3:4">
      <c r="C1327" s="16" t="s">
        <v>466</v>
      </c>
      <c r="D1327" s="17" t="s">
        <v>1749</v>
      </c>
    </row>
    <row r="1328" spans="3:4">
      <c r="C1328" s="16" t="s">
        <v>466</v>
      </c>
      <c r="D1328" s="17" t="s">
        <v>1750</v>
      </c>
    </row>
    <row r="1329" spans="3:4">
      <c r="C1329" s="16" t="s">
        <v>466</v>
      </c>
      <c r="D1329" s="17" t="s">
        <v>1751</v>
      </c>
    </row>
    <row r="1330" spans="3:4">
      <c r="C1330" s="16" t="s">
        <v>466</v>
      </c>
      <c r="D1330" s="17" t="s">
        <v>1752</v>
      </c>
    </row>
    <row r="1331" spans="3:4">
      <c r="C1331" s="16" t="s">
        <v>466</v>
      </c>
      <c r="D1331" s="17" t="s">
        <v>1753</v>
      </c>
    </row>
    <row r="1332" spans="3:4">
      <c r="C1332" s="16" t="s">
        <v>466</v>
      </c>
      <c r="D1332" s="17" t="s">
        <v>1754</v>
      </c>
    </row>
    <row r="1333" spans="3:4">
      <c r="C1333" s="16" t="s">
        <v>466</v>
      </c>
      <c r="D1333" s="17" t="s">
        <v>1755</v>
      </c>
    </row>
    <row r="1334" spans="3:4">
      <c r="C1334" s="16" t="s">
        <v>466</v>
      </c>
      <c r="D1334" s="17" t="s">
        <v>1756</v>
      </c>
    </row>
    <row r="1335" spans="3:4">
      <c r="C1335" s="16" t="s">
        <v>466</v>
      </c>
      <c r="D1335" s="17" t="s">
        <v>1757</v>
      </c>
    </row>
    <row r="1336" spans="3:4">
      <c r="C1336" s="16" t="s">
        <v>466</v>
      </c>
      <c r="D1336" s="17" t="s">
        <v>1758</v>
      </c>
    </row>
    <row r="1337" spans="3:4">
      <c r="C1337" s="16" t="s">
        <v>466</v>
      </c>
      <c r="D1337" s="17" t="s">
        <v>1759</v>
      </c>
    </row>
    <row r="1338" spans="3:4">
      <c r="C1338" s="16" t="s">
        <v>466</v>
      </c>
      <c r="D1338" s="17" t="s">
        <v>1760</v>
      </c>
    </row>
    <row r="1339" spans="3:4">
      <c r="C1339" s="16" t="s">
        <v>468</v>
      </c>
      <c r="D1339" s="17" t="s">
        <v>1761</v>
      </c>
    </row>
    <row r="1340" spans="3:4">
      <c r="C1340" s="16" t="s">
        <v>468</v>
      </c>
      <c r="D1340" s="17" t="s">
        <v>1762</v>
      </c>
    </row>
    <row r="1341" spans="3:4">
      <c r="C1341" s="16" t="s">
        <v>468</v>
      </c>
      <c r="D1341" s="17" t="s">
        <v>1763</v>
      </c>
    </row>
    <row r="1342" spans="3:4">
      <c r="C1342" s="16" t="s">
        <v>468</v>
      </c>
      <c r="D1342" s="17" t="s">
        <v>1764</v>
      </c>
    </row>
    <row r="1343" spans="3:4">
      <c r="C1343" s="16" t="s">
        <v>468</v>
      </c>
      <c r="D1343" s="17" t="s">
        <v>1765</v>
      </c>
    </row>
    <row r="1344" spans="3:4">
      <c r="C1344" s="16" t="s">
        <v>468</v>
      </c>
      <c r="D1344" s="17" t="s">
        <v>1766</v>
      </c>
    </row>
    <row r="1345" spans="3:4">
      <c r="C1345" s="16" t="s">
        <v>468</v>
      </c>
      <c r="D1345" s="17" t="s">
        <v>1106</v>
      </c>
    </row>
    <row r="1346" spans="3:4">
      <c r="C1346" s="16" t="s">
        <v>468</v>
      </c>
      <c r="D1346" s="17" t="s">
        <v>1767</v>
      </c>
    </row>
    <row r="1347" spans="3:4">
      <c r="C1347" s="16" t="s">
        <v>468</v>
      </c>
      <c r="D1347" s="17" t="s">
        <v>1768</v>
      </c>
    </row>
    <row r="1348" spans="3:4">
      <c r="C1348" s="16" t="s">
        <v>468</v>
      </c>
      <c r="D1348" s="17" t="s">
        <v>1769</v>
      </c>
    </row>
    <row r="1349" spans="3:4">
      <c r="C1349" s="16" t="s">
        <v>468</v>
      </c>
      <c r="D1349" s="17" t="s">
        <v>1770</v>
      </c>
    </row>
    <row r="1350" spans="3:4">
      <c r="C1350" s="16" t="s">
        <v>468</v>
      </c>
      <c r="D1350" s="17" t="s">
        <v>1771</v>
      </c>
    </row>
    <row r="1351" spans="3:4">
      <c r="C1351" s="16" t="s">
        <v>468</v>
      </c>
      <c r="D1351" s="17" t="s">
        <v>1772</v>
      </c>
    </row>
    <row r="1352" spans="3:4">
      <c r="C1352" s="16" t="s">
        <v>468</v>
      </c>
      <c r="D1352" s="17" t="s">
        <v>1773</v>
      </c>
    </row>
    <row r="1353" spans="3:4">
      <c r="C1353" s="16" t="s">
        <v>468</v>
      </c>
      <c r="D1353" s="17" t="s">
        <v>1774</v>
      </c>
    </row>
    <row r="1354" spans="3:4">
      <c r="C1354" s="16" t="s">
        <v>468</v>
      </c>
      <c r="D1354" s="17" t="s">
        <v>1775</v>
      </c>
    </row>
    <row r="1355" spans="3:4">
      <c r="C1355" s="16" t="s">
        <v>468</v>
      </c>
      <c r="D1355" s="17" t="s">
        <v>1776</v>
      </c>
    </row>
    <row r="1356" spans="3:4">
      <c r="C1356" s="16" t="s">
        <v>468</v>
      </c>
      <c r="D1356" s="17" t="s">
        <v>1777</v>
      </c>
    </row>
    <row r="1357" spans="3:4">
      <c r="C1357" s="16" t="s">
        <v>468</v>
      </c>
      <c r="D1357" s="17" t="s">
        <v>1778</v>
      </c>
    </row>
    <row r="1358" spans="3:4">
      <c r="C1358" s="16" t="s">
        <v>468</v>
      </c>
      <c r="D1358" s="17" t="s">
        <v>1779</v>
      </c>
    </row>
    <row r="1359" spans="3:4">
      <c r="C1359" s="16" t="s">
        <v>468</v>
      </c>
      <c r="D1359" s="17" t="s">
        <v>1780</v>
      </c>
    </row>
    <row r="1360" spans="3:4">
      <c r="C1360" s="16" t="s">
        <v>468</v>
      </c>
      <c r="D1360" s="17" t="s">
        <v>1781</v>
      </c>
    </row>
    <row r="1361" spans="3:4">
      <c r="C1361" s="16" t="s">
        <v>468</v>
      </c>
      <c r="D1361" s="17" t="s">
        <v>1782</v>
      </c>
    </row>
    <row r="1362" spans="3:4">
      <c r="C1362" s="16" t="s">
        <v>470</v>
      </c>
      <c r="D1362" s="17" t="s">
        <v>1783</v>
      </c>
    </row>
    <row r="1363" spans="3:4">
      <c r="C1363" s="16" t="s">
        <v>470</v>
      </c>
      <c r="D1363" s="17" t="s">
        <v>1784</v>
      </c>
    </row>
    <row r="1364" spans="3:4">
      <c r="C1364" s="16" t="s">
        <v>470</v>
      </c>
      <c r="D1364" s="17" t="s">
        <v>1785</v>
      </c>
    </row>
    <row r="1365" spans="3:4">
      <c r="C1365" s="16" t="s">
        <v>470</v>
      </c>
      <c r="D1365" s="17" t="s">
        <v>1786</v>
      </c>
    </row>
    <row r="1366" spans="3:4">
      <c r="C1366" s="16" t="s">
        <v>470</v>
      </c>
      <c r="D1366" s="17" t="s">
        <v>1787</v>
      </c>
    </row>
    <row r="1367" spans="3:4">
      <c r="C1367" s="16" t="s">
        <v>470</v>
      </c>
      <c r="D1367" s="17" t="s">
        <v>1788</v>
      </c>
    </row>
    <row r="1368" spans="3:4">
      <c r="C1368" s="16" t="s">
        <v>470</v>
      </c>
      <c r="D1368" s="17" t="s">
        <v>1789</v>
      </c>
    </row>
    <row r="1369" spans="3:4">
      <c r="C1369" s="16" t="s">
        <v>470</v>
      </c>
      <c r="D1369" s="17" t="s">
        <v>1790</v>
      </c>
    </row>
    <row r="1370" spans="3:4">
      <c r="C1370" s="16" t="s">
        <v>470</v>
      </c>
      <c r="D1370" s="17" t="s">
        <v>1791</v>
      </c>
    </row>
    <row r="1371" spans="3:4">
      <c r="C1371" s="16" t="s">
        <v>470</v>
      </c>
      <c r="D1371" s="17" t="s">
        <v>1792</v>
      </c>
    </row>
    <row r="1372" spans="3:4">
      <c r="C1372" s="16" t="s">
        <v>470</v>
      </c>
      <c r="D1372" s="17" t="s">
        <v>1793</v>
      </c>
    </row>
    <row r="1373" spans="3:4">
      <c r="C1373" s="16" t="s">
        <v>470</v>
      </c>
      <c r="D1373" s="17" t="s">
        <v>1794</v>
      </c>
    </row>
    <row r="1374" spans="3:4">
      <c r="C1374" s="16" t="s">
        <v>470</v>
      </c>
      <c r="D1374" s="17" t="s">
        <v>1795</v>
      </c>
    </row>
    <row r="1375" spans="3:4">
      <c r="C1375" s="16" t="s">
        <v>470</v>
      </c>
      <c r="D1375" s="17" t="s">
        <v>1796</v>
      </c>
    </row>
    <row r="1376" spans="3:4">
      <c r="C1376" s="16" t="s">
        <v>470</v>
      </c>
      <c r="D1376" s="17" t="s">
        <v>1797</v>
      </c>
    </row>
    <row r="1377" spans="3:4">
      <c r="C1377" s="16" t="s">
        <v>470</v>
      </c>
      <c r="D1377" s="17" t="s">
        <v>1798</v>
      </c>
    </row>
    <row r="1378" spans="3:4">
      <c r="C1378" s="16" t="s">
        <v>470</v>
      </c>
      <c r="D1378" s="17" t="s">
        <v>1799</v>
      </c>
    </row>
    <row r="1379" spans="3:4">
      <c r="C1379" s="16" t="s">
        <v>470</v>
      </c>
      <c r="D1379" s="17" t="s">
        <v>1800</v>
      </c>
    </row>
    <row r="1380" spans="3:4">
      <c r="C1380" s="16" t="s">
        <v>470</v>
      </c>
      <c r="D1380" s="17" t="s">
        <v>1801</v>
      </c>
    </row>
    <row r="1381" spans="3:4">
      <c r="C1381" s="16" t="s">
        <v>472</v>
      </c>
      <c r="D1381" s="17" t="s">
        <v>1802</v>
      </c>
    </row>
    <row r="1382" spans="3:4">
      <c r="C1382" s="16" t="s">
        <v>472</v>
      </c>
      <c r="D1382" s="17" t="s">
        <v>1803</v>
      </c>
    </row>
    <row r="1383" spans="3:4">
      <c r="C1383" s="16" t="s">
        <v>472</v>
      </c>
      <c r="D1383" s="17" t="s">
        <v>1804</v>
      </c>
    </row>
    <row r="1384" spans="3:4">
      <c r="C1384" s="16" t="s">
        <v>472</v>
      </c>
      <c r="D1384" s="17" t="s">
        <v>1805</v>
      </c>
    </row>
    <row r="1385" spans="3:4">
      <c r="C1385" s="16" t="s">
        <v>472</v>
      </c>
      <c r="D1385" s="17" t="s">
        <v>1806</v>
      </c>
    </row>
    <row r="1386" spans="3:4">
      <c r="C1386" s="16" t="s">
        <v>472</v>
      </c>
      <c r="D1386" s="17" t="s">
        <v>1807</v>
      </c>
    </row>
    <row r="1387" spans="3:4">
      <c r="C1387" s="16" t="s">
        <v>472</v>
      </c>
      <c r="D1387" s="17" t="s">
        <v>1808</v>
      </c>
    </row>
    <row r="1388" spans="3:4">
      <c r="C1388" s="16" t="s">
        <v>472</v>
      </c>
      <c r="D1388" s="17" t="s">
        <v>1809</v>
      </c>
    </row>
    <row r="1389" spans="3:4">
      <c r="C1389" s="16" t="s">
        <v>472</v>
      </c>
      <c r="D1389" s="17" t="s">
        <v>1810</v>
      </c>
    </row>
    <row r="1390" spans="3:4">
      <c r="C1390" s="16" t="s">
        <v>472</v>
      </c>
      <c r="D1390" s="17" t="s">
        <v>1811</v>
      </c>
    </row>
    <row r="1391" spans="3:4">
      <c r="C1391" s="16" t="s">
        <v>472</v>
      </c>
      <c r="D1391" s="17" t="s">
        <v>1812</v>
      </c>
    </row>
    <row r="1392" spans="3:4">
      <c r="C1392" s="16" t="s">
        <v>472</v>
      </c>
      <c r="D1392" s="17" t="s">
        <v>1813</v>
      </c>
    </row>
    <row r="1393" spans="3:4">
      <c r="C1393" s="16" t="s">
        <v>472</v>
      </c>
      <c r="D1393" s="17" t="s">
        <v>1814</v>
      </c>
    </row>
    <row r="1394" spans="3:4">
      <c r="C1394" s="16" t="s">
        <v>472</v>
      </c>
      <c r="D1394" s="17" t="s">
        <v>1815</v>
      </c>
    </row>
    <row r="1395" spans="3:4">
      <c r="C1395" s="16" t="s">
        <v>472</v>
      </c>
      <c r="D1395" s="17" t="s">
        <v>1816</v>
      </c>
    </row>
    <row r="1396" spans="3:4">
      <c r="C1396" s="16" t="s">
        <v>472</v>
      </c>
      <c r="D1396" s="17" t="s">
        <v>1817</v>
      </c>
    </row>
    <row r="1397" spans="3:4">
      <c r="C1397" s="16" t="s">
        <v>472</v>
      </c>
      <c r="D1397" s="17" t="s">
        <v>1818</v>
      </c>
    </row>
    <row r="1398" spans="3:4">
      <c r="C1398" s="16" t="s">
        <v>472</v>
      </c>
      <c r="D1398" s="17" t="s">
        <v>1819</v>
      </c>
    </row>
    <row r="1399" spans="3:4">
      <c r="C1399" s="16" t="s">
        <v>472</v>
      </c>
      <c r="D1399" s="17" t="s">
        <v>1820</v>
      </c>
    </row>
    <row r="1400" spans="3:4">
      <c r="C1400" s="16" t="s">
        <v>472</v>
      </c>
      <c r="D1400" s="17" t="s">
        <v>1821</v>
      </c>
    </row>
    <row r="1401" spans="3:4">
      <c r="C1401" s="16" t="s">
        <v>472</v>
      </c>
      <c r="D1401" s="17" t="s">
        <v>1822</v>
      </c>
    </row>
    <row r="1402" spans="3:4">
      <c r="C1402" s="16" t="s">
        <v>472</v>
      </c>
      <c r="D1402" s="17" t="s">
        <v>1823</v>
      </c>
    </row>
    <row r="1403" spans="3:4">
      <c r="C1403" s="16" t="s">
        <v>472</v>
      </c>
      <c r="D1403" s="17" t="s">
        <v>1824</v>
      </c>
    </row>
    <row r="1404" spans="3:4">
      <c r="C1404" s="16" t="s">
        <v>472</v>
      </c>
      <c r="D1404" s="17" t="s">
        <v>1825</v>
      </c>
    </row>
    <row r="1405" spans="3:4">
      <c r="C1405" s="16" t="s">
        <v>474</v>
      </c>
      <c r="D1405" s="17" t="s">
        <v>1826</v>
      </c>
    </row>
    <row r="1406" spans="3:4">
      <c r="C1406" s="16" t="s">
        <v>474</v>
      </c>
      <c r="D1406" s="17" t="s">
        <v>1827</v>
      </c>
    </row>
    <row r="1407" spans="3:4">
      <c r="C1407" s="16" t="s">
        <v>474</v>
      </c>
      <c r="D1407" s="17" t="s">
        <v>1828</v>
      </c>
    </row>
    <row r="1408" spans="3:4">
      <c r="C1408" s="16" t="s">
        <v>474</v>
      </c>
      <c r="D1408" s="17" t="s">
        <v>1829</v>
      </c>
    </row>
    <row r="1409" spans="3:4">
      <c r="C1409" s="16" t="s">
        <v>474</v>
      </c>
      <c r="D1409" s="17" t="s">
        <v>1830</v>
      </c>
    </row>
    <row r="1410" spans="3:4">
      <c r="C1410" s="16" t="s">
        <v>474</v>
      </c>
      <c r="D1410" s="17" t="s">
        <v>1831</v>
      </c>
    </row>
    <row r="1411" spans="3:4">
      <c r="C1411" s="16" t="s">
        <v>474</v>
      </c>
      <c r="D1411" s="17" t="s">
        <v>1832</v>
      </c>
    </row>
    <row r="1412" spans="3:4">
      <c r="C1412" s="16" t="s">
        <v>474</v>
      </c>
      <c r="D1412" s="17" t="s">
        <v>1833</v>
      </c>
    </row>
    <row r="1413" spans="3:4">
      <c r="C1413" s="16" t="s">
        <v>474</v>
      </c>
      <c r="D1413" s="17" t="s">
        <v>1834</v>
      </c>
    </row>
    <row r="1414" spans="3:4">
      <c r="C1414" s="16" t="s">
        <v>474</v>
      </c>
      <c r="D1414" s="17" t="s">
        <v>1835</v>
      </c>
    </row>
    <row r="1415" spans="3:4">
      <c r="C1415" s="16" t="s">
        <v>474</v>
      </c>
      <c r="D1415" s="17" t="s">
        <v>1836</v>
      </c>
    </row>
    <row r="1416" spans="3:4">
      <c r="C1416" s="16" t="s">
        <v>474</v>
      </c>
      <c r="D1416" s="17" t="s">
        <v>1837</v>
      </c>
    </row>
    <row r="1417" spans="3:4">
      <c r="C1417" s="16" t="s">
        <v>474</v>
      </c>
      <c r="D1417" s="17" t="s">
        <v>1838</v>
      </c>
    </row>
    <row r="1418" spans="3:4">
      <c r="C1418" s="16" t="s">
        <v>474</v>
      </c>
      <c r="D1418" s="17" t="s">
        <v>1839</v>
      </c>
    </row>
    <row r="1419" spans="3:4">
      <c r="C1419" s="16" t="s">
        <v>474</v>
      </c>
      <c r="D1419" s="17" t="s">
        <v>1840</v>
      </c>
    </row>
    <row r="1420" spans="3:4">
      <c r="C1420" s="16" t="s">
        <v>474</v>
      </c>
      <c r="D1420" s="17" t="s">
        <v>1841</v>
      </c>
    </row>
    <row r="1421" spans="3:4">
      <c r="C1421" s="16" t="s">
        <v>474</v>
      </c>
      <c r="D1421" s="17" t="s">
        <v>1842</v>
      </c>
    </row>
    <row r="1422" spans="3:4">
      <c r="C1422" s="16" t="s">
        <v>476</v>
      </c>
      <c r="D1422" s="17" t="s">
        <v>1843</v>
      </c>
    </row>
    <row r="1423" spans="3:4">
      <c r="C1423" s="16" t="s">
        <v>476</v>
      </c>
      <c r="D1423" s="17" t="s">
        <v>1844</v>
      </c>
    </row>
    <row r="1424" spans="3:4">
      <c r="C1424" s="16" t="s">
        <v>476</v>
      </c>
      <c r="D1424" s="17" t="s">
        <v>1845</v>
      </c>
    </row>
    <row r="1425" spans="3:4">
      <c r="C1425" s="16" t="s">
        <v>476</v>
      </c>
      <c r="D1425" s="17" t="s">
        <v>1846</v>
      </c>
    </row>
    <row r="1426" spans="3:4">
      <c r="C1426" s="16" t="s">
        <v>476</v>
      </c>
      <c r="D1426" s="17" t="s">
        <v>1847</v>
      </c>
    </row>
    <row r="1427" spans="3:4">
      <c r="C1427" s="16" t="s">
        <v>476</v>
      </c>
      <c r="D1427" s="17" t="s">
        <v>1848</v>
      </c>
    </row>
    <row r="1428" spans="3:4">
      <c r="C1428" s="16" t="s">
        <v>476</v>
      </c>
      <c r="D1428" s="17" t="s">
        <v>1849</v>
      </c>
    </row>
    <row r="1429" spans="3:4">
      <c r="C1429" s="16" t="s">
        <v>476</v>
      </c>
      <c r="D1429" s="17" t="s">
        <v>1850</v>
      </c>
    </row>
    <row r="1430" spans="3:4">
      <c r="C1430" s="16" t="s">
        <v>476</v>
      </c>
      <c r="D1430" s="17" t="s">
        <v>1851</v>
      </c>
    </row>
    <row r="1431" spans="3:4">
      <c r="C1431" s="16" t="s">
        <v>476</v>
      </c>
      <c r="D1431" s="17" t="s">
        <v>1852</v>
      </c>
    </row>
    <row r="1432" spans="3:4">
      <c r="C1432" s="16" t="s">
        <v>476</v>
      </c>
      <c r="D1432" s="17" t="s">
        <v>1853</v>
      </c>
    </row>
    <row r="1433" spans="3:4">
      <c r="C1433" s="16" t="s">
        <v>476</v>
      </c>
      <c r="D1433" s="17" t="s">
        <v>1854</v>
      </c>
    </row>
    <row r="1434" spans="3:4">
      <c r="C1434" s="16" t="s">
        <v>476</v>
      </c>
      <c r="D1434" s="17" t="s">
        <v>1855</v>
      </c>
    </row>
    <row r="1435" spans="3:4">
      <c r="C1435" s="16" t="s">
        <v>476</v>
      </c>
      <c r="D1435" s="17" t="s">
        <v>477</v>
      </c>
    </row>
    <row r="1436" spans="3:4">
      <c r="C1436" s="16" t="s">
        <v>476</v>
      </c>
      <c r="D1436" s="17" t="s">
        <v>1856</v>
      </c>
    </row>
    <row r="1437" spans="3:4">
      <c r="C1437" s="16" t="s">
        <v>476</v>
      </c>
      <c r="D1437" s="17" t="s">
        <v>1857</v>
      </c>
    </row>
    <row r="1438" spans="3:4">
      <c r="C1438" s="16" t="s">
        <v>476</v>
      </c>
      <c r="D1438" s="17" t="s">
        <v>1858</v>
      </c>
    </row>
    <row r="1439" spans="3:4">
      <c r="C1439" s="16" t="s">
        <v>476</v>
      </c>
      <c r="D1439" s="17" t="s">
        <v>1859</v>
      </c>
    </row>
    <row r="1440" spans="3:4">
      <c r="C1440" s="16" t="s">
        <v>476</v>
      </c>
      <c r="D1440" s="17" t="s">
        <v>1860</v>
      </c>
    </row>
    <row r="1441" spans="3:4">
      <c r="C1441" s="16" t="s">
        <v>476</v>
      </c>
      <c r="D1441" s="17" t="s">
        <v>1861</v>
      </c>
    </row>
    <row r="1442" spans="3:4">
      <c r="C1442" s="16" t="s">
        <v>478</v>
      </c>
      <c r="D1442" s="17" t="s">
        <v>1862</v>
      </c>
    </row>
    <row r="1443" spans="3:4">
      <c r="C1443" s="16" t="s">
        <v>478</v>
      </c>
      <c r="D1443" s="17" t="s">
        <v>1863</v>
      </c>
    </row>
    <row r="1444" spans="3:4">
      <c r="C1444" s="16" t="s">
        <v>478</v>
      </c>
      <c r="D1444" s="17" t="s">
        <v>1864</v>
      </c>
    </row>
    <row r="1445" spans="3:4">
      <c r="C1445" s="16" t="s">
        <v>478</v>
      </c>
      <c r="D1445" s="17" t="s">
        <v>1865</v>
      </c>
    </row>
    <row r="1446" spans="3:4">
      <c r="C1446" s="16" t="s">
        <v>478</v>
      </c>
      <c r="D1446" s="17" t="s">
        <v>1866</v>
      </c>
    </row>
    <row r="1447" spans="3:4">
      <c r="C1447" s="16" t="s">
        <v>478</v>
      </c>
      <c r="D1447" s="17" t="s">
        <v>1867</v>
      </c>
    </row>
    <row r="1448" spans="3:4">
      <c r="C1448" s="16" t="s">
        <v>478</v>
      </c>
      <c r="D1448" s="17" t="s">
        <v>1868</v>
      </c>
    </row>
    <row r="1449" spans="3:4">
      <c r="C1449" s="16" t="s">
        <v>478</v>
      </c>
      <c r="D1449" s="17" t="s">
        <v>1869</v>
      </c>
    </row>
    <row r="1450" spans="3:4">
      <c r="C1450" s="16" t="s">
        <v>478</v>
      </c>
      <c r="D1450" s="17" t="s">
        <v>1870</v>
      </c>
    </row>
    <row r="1451" spans="3:4">
      <c r="C1451" s="16" t="s">
        <v>478</v>
      </c>
      <c r="D1451" s="17" t="s">
        <v>1871</v>
      </c>
    </row>
    <row r="1452" spans="3:4">
      <c r="C1452" s="16" t="s">
        <v>478</v>
      </c>
      <c r="D1452" s="17" t="s">
        <v>1872</v>
      </c>
    </row>
    <row r="1453" spans="3:4">
      <c r="C1453" s="16" t="s">
        <v>478</v>
      </c>
      <c r="D1453" s="17" t="s">
        <v>1873</v>
      </c>
    </row>
    <row r="1454" spans="3:4">
      <c r="C1454" s="16" t="s">
        <v>478</v>
      </c>
      <c r="D1454" s="17" t="s">
        <v>1874</v>
      </c>
    </row>
    <row r="1455" spans="3:4">
      <c r="C1455" s="16" t="s">
        <v>478</v>
      </c>
      <c r="D1455" s="17" t="s">
        <v>1875</v>
      </c>
    </row>
    <row r="1456" spans="3:4">
      <c r="C1456" s="16" t="s">
        <v>478</v>
      </c>
      <c r="D1456" s="17" t="s">
        <v>1876</v>
      </c>
    </row>
    <row r="1457" spans="3:4">
      <c r="C1457" s="16" t="s">
        <v>478</v>
      </c>
      <c r="D1457" s="17" t="s">
        <v>1877</v>
      </c>
    </row>
    <row r="1458" spans="3:4">
      <c r="C1458" s="16" t="s">
        <v>478</v>
      </c>
      <c r="D1458" s="17" t="s">
        <v>1878</v>
      </c>
    </row>
    <row r="1459" spans="3:4">
      <c r="C1459" s="16" t="s">
        <v>478</v>
      </c>
      <c r="D1459" s="17" t="s">
        <v>1879</v>
      </c>
    </row>
    <row r="1460" spans="3:4">
      <c r="C1460" s="16" t="s">
        <v>478</v>
      </c>
      <c r="D1460" s="17" t="s">
        <v>1880</v>
      </c>
    </row>
    <row r="1461" spans="3:4">
      <c r="C1461" s="16" t="s">
        <v>478</v>
      </c>
      <c r="D1461" s="17" t="s">
        <v>1881</v>
      </c>
    </row>
    <row r="1462" spans="3:4">
      <c r="C1462" s="16" t="s">
        <v>478</v>
      </c>
      <c r="D1462" s="17" t="s">
        <v>1882</v>
      </c>
    </row>
    <row r="1463" spans="3:4">
      <c r="C1463" s="16" t="s">
        <v>478</v>
      </c>
      <c r="D1463" s="17" t="s">
        <v>1883</v>
      </c>
    </row>
    <row r="1464" spans="3:4">
      <c r="C1464" s="16" t="s">
        <v>478</v>
      </c>
      <c r="D1464" s="17" t="s">
        <v>1884</v>
      </c>
    </row>
    <row r="1465" spans="3:4">
      <c r="C1465" s="16" t="s">
        <v>478</v>
      </c>
      <c r="D1465" s="17" t="s">
        <v>1885</v>
      </c>
    </row>
    <row r="1466" spans="3:4">
      <c r="C1466" s="16" t="s">
        <v>478</v>
      </c>
      <c r="D1466" s="17" t="s">
        <v>1886</v>
      </c>
    </row>
    <row r="1467" spans="3:4">
      <c r="C1467" s="16" t="s">
        <v>478</v>
      </c>
      <c r="D1467" s="17" t="s">
        <v>1887</v>
      </c>
    </row>
    <row r="1468" spans="3:4">
      <c r="C1468" s="16" t="s">
        <v>478</v>
      </c>
      <c r="D1468" s="17" t="s">
        <v>1888</v>
      </c>
    </row>
    <row r="1469" spans="3:4">
      <c r="C1469" s="16" t="s">
        <v>478</v>
      </c>
      <c r="D1469" s="17" t="s">
        <v>1889</v>
      </c>
    </row>
    <row r="1470" spans="3:4">
      <c r="C1470" s="16" t="s">
        <v>478</v>
      </c>
      <c r="D1470" s="17" t="s">
        <v>1890</v>
      </c>
    </row>
    <row r="1471" spans="3:4">
      <c r="C1471" s="16" t="s">
        <v>478</v>
      </c>
      <c r="D1471" s="17" t="s">
        <v>1891</v>
      </c>
    </row>
    <row r="1472" spans="3:4">
      <c r="C1472" s="16" t="s">
        <v>478</v>
      </c>
      <c r="D1472" s="17" t="s">
        <v>1892</v>
      </c>
    </row>
    <row r="1473" spans="3:4">
      <c r="C1473" s="16" t="s">
        <v>478</v>
      </c>
      <c r="D1473" s="17" t="s">
        <v>1893</v>
      </c>
    </row>
    <row r="1474" spans="3:4">
      <c r="C1474" s="16" t="s">
        <v>478</v>
      </c>
      <c r="D1474" s="17" t="s">
        <v>1894</v>
      </c>
    </row>
    <row r="1475" spans="3:4">
      <c r="C1475" s="16" t="s">
        <v>478</v>
      </c>
      <c r="D1475" s="17" t="s">
        <v>1895</v>
      </c>
    </row>
    <row r="1476" spans="3:4">
      <c r="C1476" s="16" t="s">
        <v>480</v>
      </c>
      <c r="D1476" s="17" t="s">
        <v>1896</v>
      </c>
    </row>
    <row r="1477" spans="3:4">
      <c r="C1477" s="16" t="s">
        <v>480</v>
      </c>
      <c r="D1477" s="17" t="s">
        <v>1897</v>
      </c>
    </row>
    <row r="1478" spans="3:4">
      <c r="C1478" s="16" t="s">
        <v>480</v>
      </c>
      <c r="D1478" s="17" t="s">
        <v>1898</v>
      </c>
    </row>
    <row r="1479" spans="3:4">
      <c r="C1479" s="16" t="s">
        <v>480</v>
      </c>
      <c r="D1479" s="17" t="s">
        <v>1899</v>
      </c>
    </row>
    <row r="1480" spans="3:4">
      <c r="C1480" s="16" t="s">
        <v>480</v>
      </c>
      <c r="D1480" s="17" t="s">
        <v>1900</v>
      </c>
    </row>
    <row r="1481" spans="3:4">
      <c r="C1481" s="16" t="s">
        <v>480</v>
      </c>
      <c r="D1481" s="17" t="s">
        <v>1901</v>
      </c>
    </row>
    <row r="1482" spans="3:4">
      <c r="C1482" s="16" t="s">
        <v>480</v>
      </c>
      <c r="D1482" s="17" t="s">
        <v>1902</v>
      </c>
    </row>
    <row r="1483" spans="3:4">
      <c r="C1483" s="16" t="s">
        <v>480</v>
      </c>
      <c r="D1483" s="17" t="s">
        <v>1903</v>
      </c>
    </row>
    <row r="1484" spans="3:4">
      <c r="C1484" s="16" t="s">
        <v>480</v>
      </c>
      <c r="D1484" s="17" t="s">
        <v>1904</v>
      </c>
    </row>
    <row r="1485" spans="3:4">
      <c r="C1485" s="16" t="s">
        <v>480</v>
      </c>
      <c r="D1485" s="17" t="s">
        <v>1905</v>
      </c>
    </row>
    <row r="1486" spans="3:4">
      <c r="C1486" s="16" t="s">
        <v>480</v>
      </c>
      <c r="D1486" s="17" t="s">
        <v>1906</v>
      </c>
    </row>
    <row r="1487" spans="3:4">
      <c r="C1487" s="16" t="s">
        <v>480</v>
      </c>
      <c r="D1487" s="17" t="s">
        <v>1907</v>
      </c>
    </row>
    <row r="1488" spans="3:4">
      <c r="C1488" s="16" t="s">
        <v>480</v>
      </c>
      <c r="D1488" s="17" t="s">
        <v>1908</v>
      </c>
    </row>
    <row r="1489" spans="3:4">
      <c r="C1489" s="16" t="s">
        <v>480</v>
      </c>
      <c r="D1489" s="17" t="s">
        <v>1909</v>
      </c>
    </row>
    <row r="1490" spans="3:4">
      <c r="C1490" s="16" t="s">
        <v>480</v>
      </c>
      <c r="D1490" s="17" t="s">
        <v>1910</v>
      </c>
    </row>
    <row r="1491" spans="3:4">
      <c r="C1491" s="16" t="s">
        <v>480</v>
      </c>
      <c r="D1491" s="17" t="s">
        <v>1911</v>
      </c>
    </row>
    <row r="1492" spans="3:4">
      <c r="C1492" s="16" t="s">
        <v>480</v>
      </c>
      <c r="D1492" s="17" t="s">
        <v>1912</v>
      </c>
    </row>
    <row r="1493" spans="3:4">
      <c r="C1493" s="16" t="s">
        <v>480</v>
      </c>
      <c r="D1493" s="17" t="s">
        <v>1913</v>
      </c>
    </row>
    <row r="1494" spans="3:4">
      <c r="C1494" s="16" t="s">
        <v>480</v>
      </c>
      <c r="D1494" s="17" t="s">
        <v>1914</v>
      </c>
    </row>
    <row r="1495" spans="3:4">
      <c r="C1495" s="16" t="s">
        <v>480</v>
      </c>
      <c r="D1495" s="17" t="s">
        <v>1915</v>
      </c>
    </row>
    <row r="1496" spans="3:4">
      <c r="C1496" s="16" t="s">
        <v>480</v>
      </c>
      <c r="D1496" s="17" t="s">
        <v>1916</v>
      </c>
    </row>
    <row r="1497" spans="3:4">
      <c r="C1497" s="16" t="s">
        <v>480</v>
      </c>
      <c r="D1497" s="17" t="s">
        <v>1917</v>
      </c>
    </row>
    <row r="1498" spans="3:4">
      <c r="C1498" s="16" t="s">
        <v>480</v>
      </c>
      <c r="D1498" s="17" t="s">
        <v>1918</v>
      </c>
    </row>
    <row r="1499" spans="3:4">
      <c r="C1499" s="16" t="s">
        <v>480</v>
      </c>
      <c r="D1499" s="17" t="s">
        <v>1919</v>
      </c>
    </row>
    <row r="1500" spans="3:4">
      <c r="C1500" s="16" t="s">
        <v>480</v>
      </c>
      <c r="D1500" s="17" t="s">
        <v>1920</v>
      </c>
    </row>
    <row r="1501" spans="3:4">
      <c r="C1501" s="16" t="s">
        <v>480</v>
      </c>
      <c r="D1501" s="17" t="s">
        <v>1921</v>
      </c>
    </row>
    <row r="1502" spans="3:4">
      <c r="C1502" s="16" t="s">
        <v>480</v>
      </c>
      <c r="D1502" s="17" t="s">
        <v>1922</v>
      </c>
    </row>
    <row r="1503" spans="3:4">
      <c r="C1503" s="16" t="s">
        <v>480</v>
      </c>
      <c r="D1503" s="17" t="s">
        <v>1923</v>
      </c>
    </row>
    <row r="1504" spans="3:4">
      <c r="C1504" s="16" t="s">
        <v>1924</v>
      </c>
      <c r="D1504" s="17" t="s">
        <v>1925</v>
      </c>
    </row>
    <row r="1505" spans="3:4">
      <c r="C1505" s="16" t="s">
        <v>480</v>
      </c>
      <c r="D1505" s="17" t="s">
        <v>1926</v>
      </c>
    </row>
    <row r="1506" spans="3:4">
      <c r="C1506" s="16" t="s">
        <v>480</v>
      </c>
      <c r="D1506" s="17" t="s">
        <v>1927</v>
      </c>
    </row>
    <row r="1507" spans="3:4">
      <c r="C1507" s="16" t="s">
        <v>480</v>
      </c>
      <c r="D1507" s="17" t="s">
        <v>1928</v>
      </c>
    </row>
    <row r="1508" spans="3:4">
      <c r="C1508" s="16" t="s">
        <v>480</v>
      </c>
      <c r="D1508" s="17" t="s">
        <v>1929</v>
      </c>
    </row>
    <row r="1509" spans="3:4">
      <c r="C1509" s="16" t="s">
        <v>480</v>
      </c>
      <c r="D1509" s="17" t="s">
        <v>1930</v>
      </c>
    </row>
    <row r="1510" spans="3:4">
      <c r="C1510" s="16" t="s">
        <v>480</v>
      </c>
      <c r="D1510" s="17" t="s">
        <v>1931</v>
      </c>
    </row>
    <row r="1511" spans="3:4">
      <c r="C1511" s="16" t="s">
        <v>480</v>
      </c>
      <c r="D1511" s="17" t="s">
        <v>1932</v>
      </c>
    </row>
    <row r="1512" spans="3:4">
      <c r="C1512" s="16" t="s">
        <v>480</v>
      </c>
      <c r="D1512" s="17" t="s">
        <v>1933</v>
      </c>
    </row>
    <row r="1513" spans="3:4">
      <c r="C1513" s="16" t="s">
        <v>480</v>
      </c>
      <c r="D1513" s="17" t="s">
        <v>1934</v>
      </c>
    </row>
    <row r="1514" spans="3:4">
      <c r="C1514" s="16" t="s">
        <v>480</v>
      </c>
      <c r="D1514" s="17" t="s">
        <v>1935</v>
      </c>
    </row>
    <row r="1515" spans="3:4">
      <c r="C1515" s="16" t="s">
        <v>480</v>
      </c>
      <c r="D1515" s="17" t="s">
        <v>1936</v>
      </c>
    </row>
    <row r="1516" spans="3:4">
      <c r="C1516" s="16" t="s">
        <v>480</v>
      </c>
      <c r="D1516" s="17" t="s">
        <v>1937</v>
      </c>
    </row>
    <row r="1517" spans="3:4">
      <c r="C1517" s="16" t="s">
        <v>480</v>
      </c>
      <c r="D1517" s="17" t="s">
        <v>1938</v>
      </c>
    </row>
    <row r="1518" spans="3:4">
      <c r="C1518" s="16" t="s">
        <v>480</v>
      </c>
      <c r="D1518" s="17" t="s">
        <v>1939</v>
      </c>
    </row>
    <row r="1519" spans="3:4">
      <c r="C1519" s="16" t="s">
        <v>480</v>
      </c>
      <c r="D1519" s="17" t="s">
        <v>1940</v>
      </c>
    </row>
    <row r="1520" spans="3:4">
      <c r="C1520" s="16" t="s">
        <v>480</v>
      </c>
      <c r="D1520" s="17" t="s">
        <v>1941</v>
      </c>
    </row>
    <row r="1521" spans="3:4">
      <c r="C1521" s="16" t="s">
        <v>480</v>
      </c>
      <c r="D1521" s="17" t="s">
        <v>1942</v>
      </c>
    </row>
    <row r="1522" spans="3:4">
      <c r="C1522" s="16" t="s">
        <v>480</v>
      </c>
      <c r="D1522" s="17" t="s">
        <v>1943</v>
      </c>
    </row>
    <row r="1523" spans="3:4">
      <c r="C1523" s="16" t="s">
        <v>480</v>
      </c>
      <c r="D1523" s="17" t="s">
        <v>1685</v>
      </c>
    </row>
    <row r="1524" spans="3:4">
      <c r="C1524" s="16" t="s">
        <v>480</v>
      </c>
      <c r="D1524" s="17" t="s">
        <v>1944</v>
      </c>
    </row>
    <row r="1525" spans="3:4">
      <c r="C1525" s="16" t="s">
        <v>480</v>
      </c>
      <c r="D1525" s="17" t="s">
        <v>1945</v>
      </c>
    </row>
    <row r="1526" spans="3:4">
      <c r="C1526" s="16" t="s">
        <v>480</v>
      </c>
      <c r="D1526" s="17" t="s">
        <v>1946</v>
      </c>
    </row>
    <row r="1527" spans="3:4">
      <c r="C1527" s="16" t="s">
        <v>480</v>
      </c>
      <c r="D1527" s="17" t="s">
        <v>726</v>
      </c>
    </row>
    <row r="1528" spans="3:4">
      <c r="C1528" s="16" t="s">
        <v>480</v>
      </c>
      <c r="D1528" s="17" t="s">
        <v>1947</v>
      </c>
    </row>
    <row r="1529" spans="3:4">
      <c r="C1529" s="16" t="s">
        <v>480</v>
      </c>
      <c r="D1529" s="17" t="s">
        <v>1948</v>
      </c>
    </row>
    <row r="1530" spans="3:4">
      <c r="C1530" s="16" t="s">
        <v>480</v>
      </c>
      <c r="D1530" s="17" t="s">
        <v>1949</v>
      </c>
    </row>
    <row r="1531" spans="3:4">
      <c r="C1531" s="16" t="s">
        <v>480</v>
      </c>
      <c r="D1531" s="17" t="s">
        <v>1950</v>
      </c>
    </row>
    <row r="1532" spans="3:4">
      <c r="C1532" s="16" t="s">
        <v>480</v>
      </c>
      <c r="D1532" s="17" t="s">
        <v>1951</v>
      </c>
    </row>
    <row r="1533" spans="3:4">
      <c r="C1533" s="16" t="s">
        <v>480</v>
      </c>
      <c r="D1533" s="17" t="s">
        <v>1952</v>
      </c>
    </row>
    <row r="1534" spans="3:4">
      <c r="C1534" s="16" t="s">
        <v>480</v>
      </c>
      <c r="D1534" s="17" t="s">
        <v>1953</v>
      </c>
    </row>
    <row r="1535" spans="3:4">
      <c r="C1535" s="16" t="s">
        <v>480</v>
      </c>
      <c r="D1535" s="17" t="s">
        <v>1954</v>
      </c>
    </row>
    <row r="1536" spans="3:4">
      <c r="C1536" s="16" t="s">
        <v>482</v>
      </c>
      <c r="D1536" s="17" t="s">
        <v>1955</v>
      </c>
    </row>
    <row r="1537" spans="3:4">
      <c r="C1537" s="16" t="s">
        <v>482</v>
      </c>
      <c r="D1537" s="17" t="s">
        <v>1956</v>
      </c>
    </row>
    <row r="1538" spans="3:4">
      <c r="C1538" s="16" t="s">
        <v>482</v>
      </c>
      <c r="D1538" s="17" t="s">
        <v>1957</v>
      </c>
    </row>
    <row r="1539" spans="3:4">
      <c r="C1539" s="16" t="s">
        <v>482</v>
      </c>
      <c r="D1539" s="17" t="s">
        <v>1958</v>
      </c>
    </row>
    <row r="1540" spans="3:4">
      <c r="C1540" s="16" t="s">
        <v>482</v>
      </c>
      <c r="D1540" s="17" t="s">
        <v>1959</v>
      </c>
    </row>
    <row r="1541" spans="3:4">
      <c r="C1541" s="16" t="s">
        <v>482</v>
      </c>
      <c r="D1541" s="17" t="s">
        <v>1960</v>
      </c>
    </row>
    <row r="1542" spans="3:4">
      <c r="C1542" s="16" t="s">
        <v>482</v>
      </c>
      <c r="D1542" s="17" t="s">
        <v>1961</v>
      </c>
    </row>
    <row r="1543" spans="3:4">
      <c r="C1543" s="16" t="s">
        <v>482</v>
      </c>
      <c r="D1543" s="17" t="s">
        <v>1962</v>
      </c>
    </row>
    <row r="1544" spans="3:4">
      <c r="C1544" s="16" t="s">
        <v>482</v>
      </c>
      <c r="D1544" s="17" t="s">
        <v>1963</v>
      </c>
    </row>
    <row r="1545" spans="3:4">
      <c r="C1545" s="16" t="s">
        <v>482</v>
      </c>
      <c r="D1545" s="17" t="s">
        <v>1964</v>
      </c>
    </row>
    <row r="1546" spans="3:4">
      <c r="C1546" s="16" t="s">
        <v>482</v>
      </c>
      <c r="D1546" s="17" t="s">
        <v>1965</v>
      </c>
    </row>
    <row r="1547" spans="3:4">
      <c r="C1547" s="16" t="s">
        <v>482</v>
      </c>
      <c r="D1547" s="17" t="s">
        <v>1966</v>
      </c>
    </row>
    <row r="1548" spans="3:4">
      <c r="C1548" s="16" t="s">
        <v>482</v>
      </c>
      <c r="D1548" s="17" t="s">
        <v>1967</v>
      </c>
    </row>
    <row r="1549" spans="3:4">
      <c r="C1549" s="16" t="s">
        <v>482</v>
      </c>
      <c r="D1549" s="17" t="s">
        <v>1968</v>
      </c>
    </row>
    <row r="1550" spans="3:4">
      <c r="C1550" s="16" t="s">
        <v>482</v>
      </c>
      <c r="D1550" s="17" t="s">
        <v>1969</v>
      </c>
    </row>
    <row r="1551" spans="3:4">
      <c r="C1551" s="16" t="s">
        <v>482</v>
      </c>
      <c r="D1551" s="17" t="s">
        <v>1970</v>
      </c>
    </row>
    <row r="1552" spans="3:4">
      <c r="C1552" s="16" t="s">
        <v>482</v>
      </c>
      <c r="D1552" s="17" t="s">
        <v>1971</v>
      </c>
    </row>
    <row r="1553" spans="3:4">
      <c r="C1553" s="16" t="s">
        <v>482</v>
      </c>
      <c r="D1553" s="17" t="s">
        <v>1972</v>
      </c>
    </row>
    <row r="1554" spans="3:4">
      <c r="C1554" s="16" t="s">
        <v>482</v>
      </c>
      <c r="D1554" s="17" t="s">
        <v>1973</v>
      </c>
    </row>
    <row r="1555" spans="3:4">
      <c r="C1555" s="16" t="s">
        <v>482</v>
      </c>
      <c r="D1555" s="17" t="s">
        <v>1974</v>
      </c>
    </row>
    <row r="1556" spans="3:4">
      <c r="C1556" s="16" t="s">
        <v>484</v>
      </c>
      <c r="D1556" s="17" t="s">
        <v>1975</v>
      </c>
    </row>
    <row r="1557" spans="3:4">
      <c r="C1557" s="16" t="s">
        <v>484</v>
      </c>
      <c r="D1557" s="17" t="s">
        <v>1976</v>
      </c>
    </row>
    <row r="1558" spans="3:4">
      <c r="C1558" s="16" t="s">
        <v>484</v>
      </c>
      <c r="D1558" s="17" t="s">
        <v>1977</v>
      </c>
    </row>
    <row r="1559" spans="3:4">
      <c r="C1559" s="16" t="s">
        <v>484</v>
      </c>
      <c r="D1559" s="17" t="s">
        <v>1978</v>
      </c>
    </row>
    <row r="1560" spans="3:4">
      <c r="C1560" s="16" t="s">
        <v>484</v>
      </c>
      <c r="D1560" s="17" t="s">
        <v>1979</v>
      </c>
    </row>
    <row r="1561" spans="3:4">
      <c r="C1561" s="16" t="s">
        <v>484</v>
      </c>
      <c r="D1561" s="17" t="s">
        <v>1980</v>
      </c>
    </row>
    <row r="1562" spans="3:4">
      <c r="C1562" s="16" t="s">
        <v>484</v>
      </c>
      <c r="D1562" s="17" t="s">
        <v>1981</v>
      </c>
    </row>
    <row r="1563" spans="3:4">
      <c r="C1563" s="16" t="s">
        <v>484</v>
      </c>
      <c r="D1563" s="17" t="s">
        <v>1982</v>
      </c>
    </row>
    <row r="1564" spans="3:4">
      <c r="C1564" s="16" t="s">
        <v>484</v>
      </c>
      <c r="D1564" s="17" t="s">
        <v>1983</v>
      </c>
    </row>
    <row r="1565" spans="3:4">
      <c r="C1565" s="16" t="s">
        <v>484</v>
      </c>
      <c r="D1565" s="17" t="s">
        <v>1984</v>
      </c>
    </row>
    <row r="1566" spans="3:4">
      <c r="C1566" s="16" t="s">
        <v>484</v>
      </c>
      <c r="D1566" s="17" t="s">
        <v>1985</v>
      </c>
    </row>
    <row r="1567" spans="3:4">
      <c r="C1567" s="16" t="s">
        <v>484</v>
      </c>
      <c r="D1567" s="17" t="s">
        <v>1986</v>
      </c>
    </row>
    <row r="1568" spans="3:4">
      <c r="C1568" s="16" t="s">
        <v>484</v>
      </c>
      <c r="D1568" s="17" t="s">
        <v>1987</v>
      </c>
    </row>
    <row r="1569" spans="3:4">
      <c r="C1569" s="16" t="s">
        <v>484</v>
      </c>
      <c r="D1569" s="17" t="s">
        <v>1988</v>
      </c>
    </row>
    <row r="1570" spans="3:4">
      <c r="C1570" s="16" t="s">
        <v>484</v>
      </c>
      <c r="D1570" s="17" t="s">
        <v>1989</v>
      </c>
    </row>
    <row r="1571" spans="3:4">
      <c r="C1571" s="16" t="s">
        <v>484</v>
      </c>
      <c r="D1571" s="17" t="s">
        <v>1990</v>
      </c>
    </row>
    <row r="1572" spans="3:4">
      <c r="C1572" s="16" t="s">
        <v>484</v>
      </c>
      <c r="D1572" s="17" t="s">
        <v>1991</v>
      </c>
    </row>
    <row r="1573" spans="3:4">
      <c r="C1573" s="16" t="s">
        <v>484</v>
      </c>
      <c r="D1573" s="17" t="s">
        <v>1992</v>
      </c>
    </row>
    <row r="1574" spans="3:4">
      <c r="C1574" s="16" t="s">
        <v>484</v>
      </c>
      <c r="D1574" s="17" t="s">
        <v>1993</v>
      </c>
    </row>
    <row r="1575" spans="3:4">
      <c r="C1575" s="16" t="s">
        <v>484</v>
      </c>
      <c r="D1575" s="17" t="s">
        <v>1994</v>
      </c>
    </row>
    <row r="1576" spans="3:4">
      <c r="C1576" s="16" t="s">
        <v>484</v>
      </c>
      <c r="D1576" s="17" t="s">
        <v>1995</v>
      </c>
    </row>
    <row r="1577" spans="3:4">
      <c r="C1577" s="16" t="s">
        <v>486</v>
      </c>
      <c r="D1577" s="17" t="s">
        <v>1996</v>
      </c>
    </row>
    <row r="1578" spans="3:4">
      <c r="C1578" s="16" t="s">
        <v>486</v>
      </c>
      <c r="D1578" s="17" t="s">
        <v>1997</v>
      </c>
    </row>
    <row r="1579" spans="3:4">
      <c r="C1579" s="16" t="s">
        <v>486</v>
      </c>
      <c r="D1579" s="17" t="s">
        <v>1998</v>
      </c>
    </row>
    <row r="1580" spans="3:4">
      <c r="C1580" s="16" t="s">
        <v>486</v>
      </c>
      <c r="D1580" s="17" t="s">
        <v>1999</v>
      </c>
    </row>
    <row r="1581" spans="3:4">
      <c r="C1581" s="16" t="s">
        <v>486</v>
      </c>
      <c r="D1581" s="17" t="s">
        <v>2000</v>
      </c>
    </row>
    <row r="1582" spans="3:4">
      <c r="C1582" s="16" t="s">
        <v>486</v>
      </c>
      <c r="D1582" s="17" t="s">
        <v>2001</v>
      </c>
    </row>
    <row r="1583" spans="3:4">
      <c r="C1583" s="16" t="s">
        <v>486</v>
      </c>
      <c r="D1583" s="17" t="s">
        <v>2002</v>
      </c>
    </row>
    <row r="1584" spans="3:4">
      <c r="C1584" s="16" t="s">
        <v>486</v>
      </c>
      <c r="D1584" s="17" t="s">
        <v>2003</v>
      </c>
    </row>
    <row r="1585" spans="3:4">
      <c r="C1585" s="16" t="s">
        <v>486</v>
      </c>
      <c r="D1585" s="17" t="s">
        <v>2004</v>
      </c>
    </row>
    <row r="1586" spans="3:4">
      <c r="C1586" s="16" t="s">
        <v>486</v>
      </c>
      <c r="D1586" s="17" t="s">
        <v>2005</v>
      </c>
    </row>
    <row r="1587" spans="3:4">
      <c r="C1587" s="16" t="s">
        <v>486</v>
      </c>
      <c r="D1587" s="17" t="s">
        <v>2006</v>
      </c>
    </row>
    <row r="1588" spans="3:4">
      <c r="C1588" s="16" t="s">
        <v>486</v>
      </c>
      <c r="D1588" s="17" t="s">
        <v>2007</v>
      </c>
    </row>
    <row r="1589" spans="3:4">
      <c r="C1589" s="16" t="s">
        <v>486</v>
      </c>
      <c r="D1589" s="17" t="s">
        <v>2008</v>
      </c>
    </row>
    <row r="1590" spans="3:4">
      <c r="C1590" s="16" t="s">
        <v>486</v>
      </c>
      <c r="D1590" s="17" t="s">
        <v>2009</v>
      </c>
    </row>
    <row r="1591" spans="3:4">
      <c r="C1591" s="16" t="s">
        <v>486</v>
      </c>
      <c r="D1591" s="17" t="s">
        <v>739</v>
      </c>
    </row>
    <row r="1592" spans="3:4">
      <c r="C1592" s="16" t="s">
        <v>486</v>
      </c>
      <c r="D1592" s="17" t="s">
        <v>2010</v>
      </c>
    </row>
    <row r="1593" spans="3:4">
      <c r="C1593" s="16" t="s">
        <v>486</v>
      </c>
      <c r="D1593" s="17" t="s">
        <v>2011</v>
      </c>
    </row>
    <row r="1594" spans="3:4">
      <c r="C1594" s="16" t="s">
        <v>486</v>
      </c>
      <c r="D1594" s="17" t="s">
        <v>2012</v>
      </c>
    </row>
    <row r="1595" spans="3:4">
      <c r="C1595" s="16" t="s">
        <v>486</v>
      </c>
      <c r="D1595" s="17" t="s">
        <v>2013</v>
      </c>
    </row>
    <row r="1596" spans="3:4">
      <c r="C1596" s="16" t="s">
        <v>486</v>
      </c>
      <c r="D1596" s="17" t="s">
        <v>2014</v>
      </c>
    </row>
    <row r="1597" spans="3:4">
      <c r="C1597" s="16" t="s">
        <v>486</v>
      </c>
      <c r="D1597" s="17" t="s">
        <v>2015</v>
      </c>
    </row>
    <row r="1598" spans="3:4">
      <c r="C1598" s="16" t="s">
        <v>486</v>
      </c>
      <c r="D1598" s="17" t="s">
        <v>2016</v>
      </c>
    </row>
    <row r="1599" spans="3:4">
      <c r="C1599" s="16" t="s">
        <v>486</v>
      </c>
      <c r="D1599" s="17" t="s">
        <v>796</v>
      </c>
    </row>
    <row r="1600" spans="3:4">
      <c r="C1600" s="16" t="s">
        <v>486</v>
      </c>
      <c r="D1600" s="17" t="s">
        <v>2017</v>
      </c>
    </row>
    <row r="1601" spans="3:4">
      <c r="C1601" s="16" t="s">
        <v>486</v>
      </c>
      <c r="D1601" s="17" t="s">
        <v>1317</v>
      </c>
    </row>
    <row r="1602" spans="3:4">
      <c r="C1602" s="16" t="s">
        <v>486</v>
      </c>
      <c r="D1602" s="17" t="s">
        <v>2018</v>
      </c>
    </row>
    <row r="1603" spans="3:4">
      <c r="C1603" s="16" t="s">
        <v>486</v>
      </c>
      <c r="D1603" s="17" t="s">
        <v>2019</v>
      </c>
    </row>
    <row r="1604" spans="3:4">
      <c r="C1604" s="16" t="s">
        <v>486</v>
      </c>
      <c r="D1604" s="17" t="s">
        <v>2020</v>
      </c>
    </row>
    <row r="1605" spans="3:4">
      <c r="C1605" s="16" t="s">
        <v>486</v>
      </c>
      <c r="D1605" s="17" t="s">
        <v>2021</v>
      </c>
    </row>
    <row r="1606" spans="3:4">
      <c r="C1606" s="16" t="s">
        <v>486</v>
      </c>
      <c r="D1606" s="17" t="s">
        <v>2022</v>
      </c>
    </row>
    <row r="1607" spans="3:4">
      <c r="C1607" s="16" t="s">
        <v>486</v>
      </c>
      <c r="D1607" s="17" t="s">
        <v>2023</v>
      </c>
    </row>
    <row r="1608" spans="3:4">
      <c r="C1608" s="16" t="s">
        <v>486</v>
      </c>
      <c r="D1608" s="17" t="s">
        <v>2024</v>
      </c>
    </row>
    <row r="1609" spans="3:4">
      <c r="C1609" s="16" t="s">
        <v>486</v>
      </c>
      <c r="D1609" s="17" t="s">
        <v>2025</v>
      </c>
    </row>
    <row r="1610" spans="3:4">
      <c r="C1610" s="16" t="s">
        <v>486</v>
      </c>
      <c r="D1610" s="17" t="s">
        <v>2026</v>
      </c>
    </row>
    <row r="1611" spans="3:4">
      <c r="C1611" s="16" t="s">
        <v>486</v>
      </c>
      <c r="D1611" s="17" t="s">
        <v>2027</v>
      </c>
    </row>
    <row r="1612" spans="3:4">
      <c r="C1612" s="16" t="s">
        <v>486</v>
      </c>
      <c r="D1612" s="17" t="s">
        <v>2028</v>
      </c>
    </row>
    <row r="1613" spans="3:4">
      <c r="C1613" s="16" t="s">
        <v>486</v>
      </c>
      <c r="D1613" s="17" t="s">
        <v>2029</v>
      </c>
    </row>
    <row r="1614" spans="3:4">
      <c r="C1614" s="16" t="s">
        <v>486</v>
      </c>
      <c r="D1614" s="17" t="s">
        <v>2030</v>
      </c>
    </row>
    <row r="1615" spans="3:4">
      <c r="C1615" s="16" t="s">
        <v>486</v>
      </c>
      <c r="D1615" s="17" t="s">
        <v>2031</v>
      </c>
    </row>
    <row r="1616" spans="3:4">
      <c r="C1616" s="16" t="s">
        <v>486</v>
      </c>
      <c r="D1616" s="17" t="s">
        <v>2032</v>
      </c>
    </row>
    <row r="1617" spans="3:4">
      <c r="C1617" s="16" t="s">
        <v>486</v>
      </c>
      <c r="D1617" s="17" t="s">
        <v>2033</v>
      </c>
    </row>
    <row r="1618" spans="3:4">
      <c r="C1618" s="16" t="s">
        <v>486</v>
      </c>
      <c r="D1618" s="17" t="s">
        <v>2034</v>
      </c>
    </row>
    <row r="1619" spans="3:4">
      <c r="C1619" s="16" t="s">
        <v>486</v>
      </c>
      <c r="D1619" s="17" t="s">
        <v>2035</v>
      </c>
    </row>
    <row r="1620" spans="3:4">
      <c r="C1620" s="16" t="s">
        <v>486</v>
      </c>
      <c r="D1620" s="17" t="s">
        <v>2036</v>
      </c>
    </row>
    <row r="1621" spans="3:4">
      <c r="C1621" s="16" t="s">
        <v>486</v>
      </c>
      <c r="D1621" s="17" t="s">
        <v>2037</v>
      </c>
    </row>
    <row r="1622" spans="3:4">
      <c r="C1622" s="16" t="s">
        <v>488</v>
      </c>
      <c r="D1622" s="17" t="s">
        <v>2038</v>
      </c>
    </row>
    <row r="1623" spans="3:4">
      <c r="C1623" s="16" t="s">
        <v>488</v>
      </c>
      <c r="D1623" s="17" t="s">
        <v>2039</v>
      </c>
    </row>
    <row r="1624" spans="3:4">
      <c r="C1624" s="16" t="s">
        <v>488</v>
      </c>
      <c r="D1624" s="17" t="s">
        <v>2040</v>
      </c>
    </row>
    <row r="1625" spans="3:4">
      <c r="C1625" s="16" t="s">
        <v>488</v>
      </c>
      <c r="D1625" s="17" t="s">
        <v>2041</v>
      </c>
    </row>
    <row r="1626" spans="3:4">
      <c r="C1626" s="16" t="s">
        <v>488</v>
      </c>
      <c r="D1626" s="17" t="s">
        <v>2042</v>
      </c>
    </row>
    <row r="1627" spans="3:4">
      <c r="C1627" s="16" t="s">
        <v>488</v>
      </c>
      <c r="D1627" s="17" t="s">
        <v>2043</v>
      </c>
    </row>
    <row r="1628" spans="3:4">
      <c r="C1628" s="16" t="s">
        <v>488</v>
      </c>
      <c r="D1628" s="17" t="s">
        <v>2044</v>
      </c>
    </row>
    <row r="1629" spans="3:4">
      <c r="C1629" s="16" t="s">
        <v>488</v>
      </c>
      <c r="D1629" s="17" t="s">
        <v>2045</v>
      </c>
    </row>
    <row r="1630" spans="3:4">
      <c r="C1630" s="16" t="s">
        <v>488</v>
      </c>
      <c r="D1630" s="17" t="s">
        <v>2046</v>
      </c>
    </row>
    <row r="1631" spans="3:4">
      <c r="C1631" s="16" t="s">
        <v>488</v>
      </c>
      <c r="D1631" s="17" t="s">
        <v>2047</v>
      </c>
    </row>
    <row r="1632" spans="3:4">
      <c r="C1632" s="16" t="s">
        <v>488</v>
      </c>
      <c r="D1632" s="17" t="s">
        <v>2048</v>
      </c>
    </row>
    <row r="1633" spans="3:4">
      <c r="C1633" s="16" t="s">
        <v>488</v>
      </c>
      <c r="D1633" s="17" t="s">
        <v>2049</v>
      </c>
    </row>
    <row r="1634" spans="3:4">
      <c r="C1634" s="16" t="s">
        <v>488</v>
      </c>
      <c r="D1634" s="17" t="s">
        <v>2050</v>
      </c>
    </row>
    <row r="1635" spans="3:4">
      <c r="C1635" s="16" t="s">
        <v>488</v>
      </c>
      <c r="D1635" s="17" t="s">
        <v>2051</v>
      </c>
    </row>
    <row r="1636" spans="3:4">
      <c r="C1636" s="16" t="s">
        <v>488</v>
      </c>
      <c r="D1636" s="17" t="s">
        <v>2052</v>
      </c>
    </row>
    <row r="1637" spans="3:4">
      <c r="C1637" s="16" t="s">
        <v>488</v>
      </c>
      <c r="D1637" s="17" t="s">
        <v>2053</v>
      </c>
    </row>
    <row r="1638" spans="3:4">
      <c r="C1638" s="16" t="s">
        <v>488</v>
      </c>
      <c r="D1638" s="17" t="s">
        <v>2054</v>
      </c>
    </row>
    <row r="1639" spans="3:4">
      <c r="C1639" s="16" t="s">
        <v>488</v>
      </c>
      <c r="D1639" s="17" t="s">
        <v>2055</v>
      </c>
    </row>
    <row r="1640" spans="3:4">
      <c r="C1640" s="16" t="s">
        <v>490</v>
      </c>
      <c r="D1640" s="17" t="s">
        <v>2056</v>
      </c>
    </row>
    <row r="1641" spans="3:4">
      <c r="C1641" s="16" t="s">
        <v>490</v>
      </c>
      <c r="D1641" s="17" t="s">
        <v>2057</v>
      </c>
    </row>
    <row r="1642" spans="3:4">
      <c r="C1642" s="16" t="s">
        <v>490</v>
      </c>
      <c r="D1642" s="17" t="s">
        <v>2058</v>
      </c>
    </row>
    <row r="1643" spans="3:4">
      <c r="C1643" s="16" t="s">
        <v>490</v>
      </c>
      <c r="D1643" s="17" t="s">
        <v>2059</v>
      </c>
    </row>
    <row r="1644" spans="3:4">
      <c r="C1644" s="16" t="s">
        <v>490</v>
      </c>
      <c r="D1644" s="17" t="s">
        <v>2060</v>
      </c>
    </row>
    <row r="1645" spans="3:4">
      <c r="C1645" s="16" t="s">
        <v>490</v>
      </c>
      <c r="D1645" s="17" t="s">
        <v>2061</v>
      </c>
    </row>
    <row r="1646" spans="3:4">
      <c r="C1646" s="16" t="s">
        <v>490</v>
      </c>
      <c r="D1646" s="17" t="s">
        <v>2062</v>
      </c>
    </row>
    <row r="1647" spans="3:4">
      <c r="C1647" s="16" t="s">
        <v>490</v>
      </c>
      <c r="D1647" s="17" t="s">
        <v>2063</v>
      </c>
    </row>
    <row r="1648" spans="3:4">
      <c r="C1648" s="16" t="s">
        <v>490</v>
      </c>
      <c r="D1648" s="17" t="s">
        <v>2064</v>
      </c>
    </row>
    <row r="1649" spans="3:4">
      <c r="C1649" s="16" t="s">
        <v>490</v>
      </c>
      <c r="D1649" s="17" t="s">
        <v>2065</v>
      </c>
    </row>
    <row r="1650" spans="3:4">
      <c r="C1650" s="16" t="s">
        <v>490</v>
      </c>
      <c r="D1650" s="17" t="s">
        <v>2066</v>
      </c>
    </row>
    <row r="1651" spans="3:4">
      <c r="C1651" s="16" t="s">
        <v>490</v>
      </c>
      <c r="D1651" s="17" t="s">
        <v>2067</v>
      </c>
    </row>
    <row r="1652" spans="3:4">
      <c r="C1652" s="16" t="s">
        <v>490</v>
      </c>
      <c r="D1652" s="17" t="s">
        <v>2068</v>
      </c>
    </row>
    <row r="1653" spans="3:4">
      <c r="C1653" s="16" t="s">
        <v>490</v>
      </c>
      <c r="D1653" s="17" t="s">
        <v>2069</v>
      </c>
    </row>
    <row r="1654" spans="3:4">
      <c r="C1654" s="16" t="s">
        <v>490</v>
      </c>
      <c r="D1654" s="17" t="s">
        <v>2070</v>
      </c>
    </row>
    <row r="1655" spans="3:4">
      <c r="C1655" s="16" t="s">
        <v>490</v>
      </c>
      <c r="D1655" s="17" t="s">
        <v>2071</v>
      </c>
    </row>
    <row r="1656" spans="3:4">
      <c r="C1656" s="16" t="s">
        <v>490</v>
      </c>
      <c r="D1656" s="17" t="s">
        <v>2072</v>
      </c>
    </row>
    <row r="1657" spans="3:4">
      <c r="C1657" s="16" t="s">
        <v>490</v>
      </c>
      <c r="D1657" s="17" t="s">
        <v>2073</v>
      </c>
    </row>
    <row r="1658" spans="3:4">
      <c r="C1658" s="16" t="s">
        <v>490</v>
      </c>
      <c r="D1658" s="17" t="s">
        <v>2074</v>
      </c>
    </row>
    <row r="1659" spans="3:4">
      <c r="C1659" s="16" t="s">
        <v>490</v>
      </c>
      <c r="D1659" s="17" t="s">
        <v>2075</v>
      </c>
    </row>
    <row r="1660" spans="3:4">
      <c r="C1660" s="16" t="s">
        <v>490</v>
      </c>
      <c r="D1660" s="17" t="s">
        <v>2076</v>
      </c>
    </row>
    <row r="1661" spans="3:4">
      <c r="C1661" s="16" t="s">
        <v>490</v>
      </c>
      <c r="D1661" s="17" t="s">
        <v>2077</v>
      </c>
    </row>
    <row r="1662" spans="3:4">
      <c r="C1662" s="16" t="s">
        <v>490</v>
      </c>
      <c r="D1662" s="17" t="s">
        <v>764</v>
      </c>
    </row>
    <row r="1663" spans="3:4">
      <c r="C1663" s="16" t="s">
        <v>490</v>
      </c>
      <c r="D1663" s="17" t="s">
        <v>2078</v>
      </c>
    </row>
    <row r="1664" spans="3:4">
      <c r="C1664" s="16" t="s">
        <v>490</v>
      </c>
      <c r="D1664" s="17" t="s">
        <v>2079</v>
      </c>
    </row>
    <row r="1665" spans="3:4">
      <c r="C1665" s="16" t="s">
        <v>490</v>
      </c>
      <c r="D1665" s="17" t="s">
        <v>2080</v>
      </c>
    </row>
    <row r="1666" spans="3:4">
      <c r="C1666" s="16" t="s">
        <v>492</v>
      </c>
      <c r="D1666" s="17" t="s">
        <v>2081</v>
      </c>
    </row>
    <row r="1667" spans="3:4">
      <c r="C1667" s="16" t="s">
        <v>492</v>
      </c>
      <c r="D1667" s="17" t="s">
        <v>2082</v>
      </c>
    </row>
    <row r="1668" spans="3:4">
      <c r="C1668" s="16" t="s">
        <v>492</v>
      </c>
      <c r="D1668" s="17" t="s">
        <v>2083</v>
      </c>
    </row>
    <row r="1669" spans="3:4">
      <c r="C1669" s="16" t="s">
        <v>492</v>
      </c>
      <c r="D1669" s="17" t="s">
        <v>2084</v>
      </c>
    </row>
    <row r="1670" spans="3:4">
      <c r="C1670" s="16" t="s">
        <v>492</v>
      </c>
      <c r="D1670" s="17" t="s">
        <v>2085</v>
      </c>
    </row>
    <row r="1671" spans="3:4">
      <c r="C1671" s="16" t="s">
        <v>492</v>
      </c>
      <c r="D1671" s="17" t="s">
        <v>2086</v>
      </c>
    </row>
    <row r="1672" spans="3:4">
      <c r="C1672" s="16" t="s">
        <v>492</v>
      </c>
      <c r="D1672" s="17" t="s">
        <v>2087</v>
      </c>
    </row>
    <row r="1673" spans="3:4">
      <c r="C1673" s="16" t="s">
        <v>492</v>
      </c>
      <c r="D1673" s="17" t="s">
        <v>2088</v>
      </c>
    </row>
    <row r="1674" spans="3:4">
      <c r="C1674" s="16" t="s">
        <v>492</v>
      </c>
      <c r="D1674" s="17" t="s">
        <v>2089</v>
      </c>
    </row>
    <row r="1675" spans="3:4">
      <c r="C1675" s="16" t="s">
        <v>492</v>
      </c>
      <c r="D1675" s="17" t="s">
        <v>2090</v>
      </c>
    </row>
    <row r="1676" spans="3:4">
      <c r="C1676" s="16" t="s">
        <v>492</v>
      </c>
      <c r="D1676" s="17" t="s">
        <v>2091</v>
      </c>
    </row>
    <row r="1677" spans="3:4">
      <c r="C1677" s="16" t="s">
        <v>492</v>
      </c>
      <c r="D1677" s="17" t="s">
        <v>2092</v>
      </c>
    </row>
    <row r="1678" spans="3:4">
      <c r="C1678" s="16" t="s">
        <v>492</v>
      </c>
      <c r="D1678" s="17" t="s">
        <v>2093</v>
      </c>
    </row>
    <row r="1679" spans="3:4">
      <c r="C1679" s="16" t="s">
        <v>492</v>
      </c>
      <c r="D1679" s="17" t="s">
        <v>2094</v>
      </c>
    </row>
    <row r="1680" spans="3:4">
      <c r="C1680" s="16" t="s">
        <v>492</v>
      </c>
      <c r="D1680" s="17" t="s">
        <v>2095</v>
      </c>
    </row>
    <row r="1681" spans="3:4">
      <c r="C1681" s="16" t="s">
        <v>492</v>
      </c>
      <c r="D1681" s="17" t="s">
        <v>2096</v>
      </c>
    </row>
    <row r="1682" spans="3:4">
      <c r="C1682" s="16" t="s">
        <v>492</v>
      </c>
      <c r="D1682" s="17" t="s">
        <v>2097</v>
      </c>
    </row>
    <row r="1683" spans="3:4">
      <c r="C1683" s="16" t="s">
        <v>492</v>
      </c>
      <c r="D1683" s="17" t="s">
        <v>2098</v>
      </c>
    </row>
    <row r="1684" spans="3:4">
      <c r="C1684" s="16" t="s">
        <v>492</v>
      </c>
      <c r="D1684" s="17" t="s">
        <v>2099</v>
      </c>
    </row>
    <row r="1685" spans="3:4">
      <c r="C1685" s="16" t="s">
        <v>492</v>
      </c>
      <c r="D1685" s="17" t="s">
        <v>2100</v>
      </c>
    </row>
    <row r="1686" spans="3:4">
      <c r="C1686" s="16" t="s">
        <v>492</v>
      </c>
      <c r="D1686" s="17" t="s">
        <v>2101</v>
      </c>
    </row>
    <row r="1687" spans="3:4">
      <c r="C1687" s="16" t="s">
        <v>492</v>
      </c>
      <c r="D1687" s="17" t="s">
        <v>2102</v>
      </c>
    </row>
    <row r="1688" spans="3:4">
      <c r="C1688" s="16" t="s">
        <v>492</v>
      </c>
      <c r="D1688" s="17" t="s">
        <v>2103</v>
      </c>
    </row>
    <row r="1689" spans="3:4">
      <c r="C1689" s="16" t="s">
        <v>492</v>
      </c>
      <c r="D1689" s="17" t="s">
        <v>2104</v>
      </c>
    </row>
    <row r="1690" spans="3:4">
      <c r="C1690" s="16" t="s">
        <v>492</v>
      </c>
      <c r="D1690" s="17" t="s">
        <v>2105</v>
      </c>
    </row>
    <row r="1691" spans="3:4">
      <c r="C1691" s="16" t="s">
        <v>492</v>
      </c>
      <c r="D1691" s="17" t="s">
        <v>2106</v>
      </c>
    </row>
    <row r="1692" spans="3:4">
      <c r="C1692" s="16" t="s">
        <v>492</v>
      </c>
      <c r="D1692" s="17" t="s">
        <v>2107</v>
      </c>
    </row>
    <row r="1693" spans="3:4">
      <c r="C1693" s="16" t="s">
        <v>492</v>
      </c>
      <c r="D1693" s="17" t="s">
        <v>2108</v>
      </c>
    </row>
    <row r="1694" spans="3:4">
      <c r="C1694" s="16" t="s">
        <v>492</v>
      </c>
      <c r="D1694" s="17" t="s">
        <v>2109</v>
      </c>
    </row>
    <row r="1695" spans="3:4">
      <c r="C1695" s="16" t="s">
        <v>492</v>
      </c>
      <c r="D1695" s="17" t="s">
        <v>2110</v>
      </c>
    </row>
    <row r="1696" spans="3:4">
      <c r="C1696" s="16" t="s">
        <v>492</v>
      </c>
      <c r="D1696" s="17" t="s">
        <v>2111</v>
      </c>
    </row>
    <row r="1697" spans="3:4">
      <c r="C1697" s="16" t="s">
        <v>492</v>
      </c>
      <c r="D1697" s="17" t="s">
        <v>2112</v>
      </c>
    </row>
    <row r="1698" spans="3:4">
      <c r="C1698" s="16" t="s">
        <v>492</v>
      </c>
      <c r="D1698" s="17" t="s">
        <v>2113</v>
      </c>
    </row>
    <row r="1699" spans="3:4">
      <c r="C1699" s="16" t="s">
        <v>492</v>
      </c>
      <c r="D1699" s="17" t="s">
        <v>2114</v>
      </c>
    </row>
    <row r="1700" spans="3:4">
      <c r="C1700" s="16" t="s">
        <v>492</v>
      </c>
      <c r="D1700" s="17" t="s">
        <v>2115</v>
      </c>
    </row>
    <row r="1701" spans="3:4">
      <c r="C1701" s="16" t="s">
        <v>492</v>
      </c>
      <c r="D1701" s="17" t="s">
        <v>2116</v>
      </c>
    </row>
    <row r="1702" spans="3:4">
      <c r="C1702" s="16" t="s">
        <v>492</v>
      </c>
      <c r="D1702" s="17" t="s">
        <v>2117</v>
      </c>
    </row>
    <row r="1703" spans="3:4">
      <c r="C1703" s="16" t="s">
        <v>492</v>
      </c>
      <c r="D1703" s="17" t="s">
        <v>2118</v>
      </c>
    </row>
    <row r="1704" spans="3:4">
      <c r="C1704" s="16" t="s">
        <v>492</v>
      </c>
      <c r="D1704" s="17" t="s">
        <v>2119</v>
      </c>
    </row>
    <row r="1705" spans="3:4">
      <c r="C1705" s="16" t="s">
        <v>492</v>
      </c>
      <c r="D1705" s="17" t="s">
        <v>2120</v>
      </c>
    </row>
    <row r="1706" spans="3:4">
      <c r="C1706" s="16" t="s">
        <v>492</v>
      </c>
      <c r="D1706" s="17" t="s">
        <v>2121</v>
      </c>
    </row>
    <row r="1707" spans="3:4">
      <c r="C1707" s="16" t="s">
        <v>492</v>
      </c>
      <c r="D1707" s="17" t="s">
        <v>2122</v>
      </c>
    </row>
    <row r="1708" spans="3:4">
      <c r="C1708" s="16" t="s">
        <v>492</v>
      </c>
      <c r="D1708" s="17" t="s">
        <v>2123</v>
      </c>
    </row>
    <row r="1709" spans="3:4">
      <c r="C1709" s="16" t="s">
        <v>494</v>
      </c>
      <c r="D1709" s="17" t="s">
        <v>2124</v>
      </c>
    </row>
    <row r="1710" spans="3:4">
      <c r="C1710" s="16" t="s">
        <v>494</v>
      </c>
      <c r="D1710" s="17" t="s">
        <v>2125</v>
      </c>
    </row>
    <row r="1711" spans="3:4">
      <c r="C1711" s="16" t="s">
        <v>494</v>
      </c>
      <c r="D1711" s="17" t="s">
        <v>2126</v>
      </c>
    </row>
    <row r="1712" spans="3:4">
      <c r="C1712" s="16" t="s">
        <v>494</v>
      </c>
      <c r="D1712" s="17" t="s">
        <v>2127</v>
      </c>
    </row>
    <row r="1713" spans="3:4">
      <c r="C1713" s="16" t="s">
        <v>494</v>
      </c>
      <c r="D1713" s="17" t="s">
        <v>2128</v>
      </c>
    </row>
    <row r="1714" spans="3:4">
      <c r="C1714" s="16" t="s">
        <v>494</v>
      </c>
      <c r="D1714" s="17" t="s">
        <v>2129</v>
      </c>
    </row>
    <row r="1715" spans="3:4">
      <c r="C1715" s="16" t="s">
        <v>494</v>
      </c>
      <c r="D1715" s="17" t="s">
        <v>2130</v>
      </c>
    </row>
    <row r="1716" spans="3:4">
      <c r="C1716" s="16" t="s">
        <v>494</v>
      </c>
      <c r="D1716" s="17" t="s">
        <v>2131</v>
      </c>
    </row>
    <row r="1717" spans="3:4">
      <c r="C1717" s="16" t="s">
        <v>494</v>
      </c>
      <c r="D1717" s="17" t="s">
        <v>2132</v>
      </c>
    </row>
    <row r="1718" spans="3:4">
      <c r="C1718" s="16" t="s">
        <v>494</v>
      </c>
      <c r="D1718" s="17" t="s">
        <v>2133</v>
      </c>
    </row>
    <row r="1719" spans="3:4">
      <c r="C1719" s="16" t="s">
        <v>494</v>
      </c>
      <c r="D1719" s="17" t="s">
        <v>2134</v>
      </c>
    </row>
    <row r="1720" spans="3:4">
      <c r="C1720" s="16" t="s">
        <v>494</v>
      </c>
      <c r="D1720" s="17" t="s">
        <v>2135</v>
      </c>
    </row>
    <row r="1721" spans="3:4">
      <c r="C1721" s="16" t="s">
        <v>494</v>
      </c>
      <c r="D1721" s="17" t="s">
        <v>2136</v>
      </c>
    </row>
    <row r="1722" spans="3:4">
      <c r="C1722" s="16" t="s">
        <v>494</v>
      </c>
      <c r="D1722" s="17" t="s">
        <v>2137</v>
      </c>
    </row>
    <row r="1723" spans="3:4">
      <c r="C1723" s="16" t="s">
        <v>494</v>
      </c>
      <c r="D1723" s="17" t="s">
        <v>2138</v>
      </c>
    </row>
    <row r="1724" spans="3:4">
      <c r="C1724" s="16" t="s">
        <v>494</v>
      </c>
      <c r="D1724" s="17" t="s">
        <v>2139</v>
      </c>
    </row>
    <row r="1725" spans="3:4">
      <c r="C1725" s="16" t="s">
        <v>494</v>
      </c>
      <c r="D1725" s="17" t="s">
        <v>2140</v>
      </c>
    </row>
    <row r="1726" spans="3:4">
      <c r="C1726" s="16" t="s">
        <v>494</v>
      </c>
      <c r="D1726" s="17" t="s">
        <v>2141</v>
      </c>
    </row>
    <row r="1727" spans="3:4">
      <c r="C1727" s="16" t="s">
        <v>494</v>
      </c>
      <c r="D1727" s="17" t="s">
        <v>2142</v>
      </c>
    </row>
    <row r="1728" spans="3:4">
      <c r="C1728" s="16" t="s">
        <v>494</v>
      </c>
      <c r="D1728" s="17" t="s">
        <v>2143</v>
      </c>
    </row>
    <row r="1729" spans="3:4">
      <c r="C1729" s="16" t="s">
        <v>494</v>
      </c>
      <c r="D1729" s="17" t="s">
        <v>2144</v>
      </c>
    </row>
    <row r="1730" spans="3:4">
      <c r="C1730" s="16" t="s">
        <v>494</v>
      </c>
      <c r="D1730" s="17" t="s">
        <v>2145</v>
      </c>
    </row>
    <row r="1731" spans="3:4">
      <c r="C1731" s="16" t="s">
        <v>494</v>
      </c>
      <c r="D1731" s="17" t="s">
        <v>2146</v>
      </c>
    </row>
    <row r="1732" spans="3:4">
      <c r="C1732" s="16" t="s">
        <v>494</v>
      </c>
      <c r="D1732" s="17" t="s">
        <v>2147</v>
      </c>
    </row>
    <row r="1733" spans="3:4">
      <c r="C1733" s="16" t="s">
        <v>494</v>
      </c>
      <c r="D1733" s="17" t="s">
        <v>2148</v>
      </c>
    </row>
    <row r="1734" spans="3:4">
      <c r="C1734" s="16" t="s">
        <v>494</v>
      </c>
      <c r="D1734" s="17" t="s">
        <v>2149</v>
      </c>
    </row>
    <row r="1735" spans="3:4">
      <c r="C1735" s="16" t="s">
        <v>494</v>
      </c>
      <c r="D1735" s="17" t="s">
        <v>2150</v>
      </c>
    </row>
    <row r="1736" spans="3:4">
      <c r="C1736" s="16" t="s">
        <v>494</v>
      </c>
      <c r="D1736" s="17" t="s">
        <v>2151</v>
      </c>
    </row>
    <row r="1737" spans="3:4">
      <c r="C1737" s="16" t="s">
        <v>494</v>
      </c>
      <c r="D1737" s="17" t="s">
        <v>2152</v>
      </c>
    </row>
    <row r="1738" spans="3:4">
      <c r="C1738" s="16" t="s">
        <v>494</v>
      </c>
      <c r="D1738" s="17" t="s">
        <v>2153</v>
      </c>
    </row>
    <row r="1739" spans="3:4">
      <c r="C1739" s="16" t="s">
        <v>494</v>
      </c>
      <c r="D1739" s="17" t="s">
        <v>2154</v>
      </c>
    </row>
    <row r="1740" spans="3:4">
      <c r="C1740" s="16" t="s">
        <v>494</v>
      </c>
      <c r="D1740" s="17" t="s">
        <v>2155</v>
      </c>
    </row>
    <row r="1741" spans="3:4">
      <c r="C1741" s="16" t="s">
        <v>494</v>
      </c>
      <c r="D1741" s="17" t="s">
        <v>2156</v>
      </c>
    </row>
    <row r="1742" spans="3:4">
      <c r="C1742" s="16" t="s">
        <v>494</v>
      </c>
      <c r="D1742" s="17" t="s">
        <v>2157</v>
      </c>
    </row>
    <row r="1743" spans="3:4">
      <c r="C1743" s="16" t="s">
        <v>494</v>
      </c>
      <c r="D1743" s="17" t="s">
        <v>2158</v>
      </c>
    </row>
    <row r="1744" spans="3:4">
      <c r="C1744" s="16" t="s">
        <v>494</v>
      </c>
      <c r="D1744" s="17" t="s">
        <v>2159</v>
      </c>
    </row>
    <row r="1745" spans="3:4">
      <c r="C1745" s="16" t="s">
        <v>494</v>
      </c>
      <c r="D1745" s="17" t="s">
        <v>2160</v>
      </c>
    </row>
    <row r="1746" spans="3:4">
      <c r="C1746" s="16" t="s">
        <v>494</v>
      </c>
      <c r="D1746" s="17" t="s">
        <v>2161</v>
      </c>
    </row>
    <row r="1747" spans="3:4">
      <c r="C1747" s="16" t="s">
        <v>494</v>
      </c>
      <c r="D1747" s="17" t="s">
        <v>2162</v>
      </c>
    </row>
    <row r="1748" spans="3:4">
      <c r="C1748" s="16" t="s">
        <v>494</v>
      </c>
      <c r="D1748" s="17" t="s">
        <v>2163</v>
      </c>
    </row>
    <row r="1749" spans="3:4" ht="13.8" thickBot="1">
      <c r="C1749" s="18" t="s">
        <v>494</v>
      </c>
      <c r="D1749" s="19" t="s">
        <v>2164</v>
      </c>
    </row>
  </sheetData>
  <sheetProtection algorithmName="SHA-512" hashValue="XCKnx+xsnNPY3JfUcekNJNTOZ3ed05Z+0tsnvnbXo0ZezufQvk3kAhYfkdEAb9sGPpwKQrECgQQ0GuJMq2wzSg==" saltValue="uw/PQq9cITko6tDo/THlgg=="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263dbbe5-076b-4606-a03b-9598f5f2f35a"/>
    <ds:schemaRef ds:uri="e60fd174-b192-4fdb-8980-a9c623028ce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里美</dc:creator>
  <cp:lastModifiedBy>遠藤 里美</cp:lastModifiedBy>
  <dcterms:created xsi:type="dcterms:W3CDTF">2026-07-08T23:46:17Z</dcterms:created>
  <dcterms:modified xsi:type="dcterms:W3CDTF">2026-07-08T23:46:17Z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