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30 ICT等を活用した介護現場生産性向上支援事業\R8\02 介護ロボット・ICT・業務改善支援事業\001_県補助金関係\01 補助金募集\交付要綱（案）（HP掲載用）\別紙様式１～１０\"/>
    </mc:Choice>
  </mc:AlternateContent>
  <xr:revisionPtr revIDLastSave="0" documentId="13_ncr:1_{A7AF2F9D-7299-47F2-A2F2-73911595470F}" xr6:coauthVersionLast="47" xr6:coauthVersionMax="47" xr10:uidLastSave="{00000000-0000-0000-0000-000000000000}"/>
  <bookViews>
    <workbookView xWindow="-108" yWindow="-108" windowWidth="23256" windowHeight="13896" xr2:uid="{9D2D6CC9-896B-459B-8423-BBDBCE11A643}"/>
  </bookViews>
  <sheets>
    <sheet name="別紙様式１" sheetId="34" r:id="rId1"/>
    <sheet name="記載例" sheetId="36" r:id="rId2"/>
    <sheet name="Sheet1" sheetId="20" r:id="rId3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記載例!$A$1:$J$74</definedName>
    <definedName name="_xlnm.Print_Area" localSheetId="0">別紙様式１!$A$1:$J$74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34" l="1"/>
  <c r="E41" i="36"/>
  <c r="E40" i="34"/>
  <c r="E40" i="36"/>
  <c r="E73" i="36"/>
  <c r="G65" i="36"/>
  <c r="K64" i="36"/>
  <c r="G64" i="36"/>
  <c r="G63" i="36"/>
  <c r="G62" i="36"/>
  <c r="G66" i="36" s="1"/>
  <c r="I66" i="36" s="1"/>
  <c r="C57" i="36"/>
  <c r="G50" i="36"/>
  <c r="G49" i="36"/>
  <c r="G48" i="36"/>
  <c r="G47" i="36"/>
  <c r="G46" i="36"/>
  <c r="G51" i="36" s="1"/>
  <c r="G33" i="36"/>
  <c r="G32" i="36"/>
  <c r="G31" i="36"/>
  <c r="G30" i="36"/>
  <c r="G29" i="36"/>
  <c r="I18" i="36"/>
  <c r="F17" i="36"/>
  <c r="C17" i="36"/>
  <c r="G17" i="36" s="1"/>
  <c r="H17" i="36" s="1"/>
  <c r="J17" i="36" s="1"/>
  <c r="F16" i="36"/>
  <c r="C16" i="36"/>
  <c r="K16" i="36" s="1"/>
  <c r="L16" i="36" s="1"/>
  <c r="F15" i="36"/>
  <c r="C15" i="36"/>
  <c r="K15" i="36" s="1"/>
  <c r="L15" i="36" s="1"/>
  <c r="F14" i="36"/>
  <c r="C14" i="36"/>
  <c r="F13" i="36"/>
  <c r="C13" i="36"/>
  <c r="G13" i="36" s="1"/>
  <c r="G65" i="34"/>
  <c r="G64" i="34"/>
  <c r="G63" i="34"/>
  <c r="G62" i="34"/>
  <c r="C57" i="34"/>
  <c r="G50" i="34"/>
  <c r="G49" i="34"/>
  <c r="G48" i="34"/>
  <c r="G47" i="34"/>
  <c r="G46" i="34"/>
  <c r="G30" i="34"/>
  <c r="G31" i="34"/>
  <c r="G32" i="34"/>
  <c r="G33" i="34"/>
  <c r="G29" i="34"/>
  <c r="F14" i="34"/>
  <c r="F15" i="34"/>
  <c r="F16" i="34"/>
  <c r="F17" i="34"/>
  <c r="F13" i="34"/>
  <c r="C15" i="34"/>
  <c r="G15" i="34" s="1"/>
  <c r="H15" i="34" s="1"/>
  <c r="J15" i="34" s="1"/>
  <c r="C13" i="34"/>
  <c r="G13" i="34" s="1"/>
  <c r="C14" i="34"/>
  <c r="G14" i="34" s="1"/>
  <c r="C16" i="34"/>
  <c r="K16" i="34" s="1"/>
  <c r="C17" i="34"/>
  <c r="K17" i="34" s="1"/>
  <c r="I51" i="36" l="1"/>
  <c r="G34" i="36"/>
  <c r="H13" i="36"/>
  <c r="J13" i="36" s="1"/>
  <c r="G15" i="36"/>
  <c r="H15" i="36" s="1"/>
  <c r="J15" i="36" s="1"/>
  <c r="G14" i="36"/>
  <c r="H14" i="36" s="1"/>
  <c r="J14" i="36" s="1"/>
  <c r="K17" i="36"/>
  <c r="L17" i="36" s="1"/>
  <c r="G16" i="36"/>
  <c r="H16" i="36" s="1"/>
  <c r="J16" i="36" s="1"/>
  <c r="K13" i="36"/>
  <c r="G51" i="34"/>
  <c r="I51" i="34" s="1"/>
  <c r="G66" i="34"/>
  <c r="I66" i="34" s="1"/>
  <c r="K15" i="34"/>
  <c r="L15" i="34" s="1"/>
  <c r="G17" i="34"/>
  <c r="G16" i="34"/>
  <c r="G34" i="34"/>
  <c r="K14" i="34"/>
  <c r="K13" i="34"/>
  <c r="E73" i="34"/>
  <c r="I18" i="34"/>
  <c r="L17" i="34"/>
  <c r="L16" i="34"/>
  <c r="K14" i="36" l="1"/>
  <c r="L14" i="36" s="1"/>
  <c r="L13" i="36"/>
  <c r="J18" i="36"/>
  <c r="K18" i="34"/>
  <c r="H14" i="34"/>
  <c r="J14" i="34" s="1"/>
  <c r="L14" i="34" s="1"/>
  <c r="H16" i="34"/>
  <c r="J16" i="34" s="1"/>
  <c r="H17" i="34"/>
  <c r="J17" i="34" s="1"/>
  <c r="H13" i="34"/>
  <c r="J13" i="34" s="1"/>
  <c r="L18" i="36" l="1"/>
  <c r="K18" i="36"/>
  <c r="M18" i="36" s="1"/>
  <c r="B24" i="36" s="1"/>
  <c r="I34" i="36" s="1"/>
  <c r="I73" i="36" s="1"/>
  <c r="L13" i="34"/>
  <c r="L18" i="34" s="1"/>
  <c r="M18" i="34" s="1"/>
  <c r="J18" i="34"/>
  <c r="B24" i="34" l="1"/>
  <c r="I34" i="34" s="1"/>
  <c r="I73" i="34" s="1"/>
  <c r="K64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将輝</author>
    <author>國井 圭介</author>
  </authors>
  <commentList>
    <comment ref="K13" authorId="0" shapeId="0" xr:uid="{C445008D-E67C-4D45-8C8A-9B780E8AD752}">
      <text>
        <r>
          <rPr>
            <b/>
            <sz val="9"/>
            <color indexed="81"/>
            <rFont val="MS P ゴシック"/>
            <family val="3"/>
            <charset val="128"/>
          </rPr>
          <t>付帯して必要となる経費の基準額を計算するための計算</t>
        </r>
      </text>
    </comment>
    <comment ref="M18" authorId="0" shapeId="0" xr:uid="{6FF82E16-4895-442F-8A05-B6613CE2E95F}">
      <text>
        <r>
          <rPr>
            <sz val="9"/>
            <color indexed="81"/>
            <rFont val="MS P ゴシック"/>
            <family val="3"/>
            <charset val="128"/>
          </rPr>
          <t xml:space="preserve">（２）の基準額になる
</t>
        </r>
      </text>
    </comment>
    <comment ref="C40" authorId="0" shapeId="0" xr:uid="{9599717B-F685-43F8-8F90-C1BF46E1F22C}">
      <text>
        <r>
          <rPr>
            <b/>
            <sz val="9"/>
            <color indexed="81"/>
            <rFont val="MS P ゴシック"/>
            <family val="3"/>
            <charset val="128"/>
          </rPr>
          <t>どちらか該当する方に入力してください</t>
        </r>
      </text>
    </comment>
    <comment ref="B57" authorId="1" shapeId="0" xr:uid="{F029BC4C-6F0D-4B1C-841F-757E22B17CF3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プルダウンメニューから選んでください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将輝</author>
    <author>國井 圭介</author>
  </authors>
  <commentList>
    <comment ref="K13" authorId="0" shapeId="0" xr:uid="{5C01E612-A02B-449F-A200-33B57B23721E}">
      <text>
        <r>
          <rPr>
            <b/>
            <sz val="9"/>
            <color indexed="81"/>
            <rFont val="MS P ゴシック"/>
            <family val="3"/>
            <charset val="128"/>
          </rPr>
          <t>付帯して必要となる経費の基準額を計算するための計算</t>
        </r>
      </text>
    </comment>
    <comment ref="M18" authorId="0" shapeId="0" xr:uid="{EE0629B4-BED1-4D0D-A0C3-BDC0BBCC35AB}">
      <text>
        <r>
          <rPr>
            <sz val="9"/>
            <color indexed="81"/>
            <rFont val="MS P ゴシック"/>
            <family val="3"/>
            <charset val="128"/>
          </rPr>
          <t xml:space="preserve">（２）の基準額になる
</t>
        </r>
      </text>
    </comment>
    <comment ref="C40" authorId="0" shapeId="0" xr:uid="{E1366994-4C4D-4A26-90EA-D98F7294BD5C}">
      <text>
        <r>
          <rPr>
            <b/>
            <sz val="9"/>
            <color indexed="81"/>
            <rFont val="MS P ゴシック"/>
            <family val="3"/>
            <charset val="128"/>
          </rPr>
          <t>どちらか該当する方に入力してください</t>
        </r>
      </text>
    </comment>
    <comment ref="B57" authorId="1" shapeId="0" xr:uid="{E1D9A154-E6B8-4C68-A7D9-36E93A2E6193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プルダウンメニューから選んでください</t>
        </r>
      </text>
    </comment>
  </commentList>
</comments>
</file>

<file path=xl/sharedStrings.xml><?xml version="1.0" encoding="utf-8"?>
<sst xmlns="http://schemas.openxmlformats.org/spreadsheetml/2006/main" count="218" uniqueCount="88">
  <si>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</si>
  <si>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</si>
  <si>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（E）</t>
    <phoneticPr fontId="2"/>
  </si>
  <si>
    <t>対象経費
（機器購入価格）</t>
    <rPh sb="0" eb="2">
      <t>タイショウ</t>
    </rPh>
    <rPh sb="2" eb="4">
      <t>ケイヒ</t>
    </rPh>
    <phoneticPr fontId="2"/>
  </si>
  <si>
    <t>内示額（円）</t>
    <rPh sb="0" eb="2">
      <t>ナイジ</t>
    </rPh>
    <rPh sb="2" eb="3">
      <t>ガク</t>
    </rPh>
    <rPh sb="4" eb="5">
      <t>エン</t>
    </rPh>
    <phoneticPr fontId="2"/>
  </si>
  <si>
    <t>基準額</t>
    <rPh sb="0" eb="2">
      <t>キジュン</t>
    </rPh>
    <rPh sb="2" eb="3">
      <t>ガク</t>
    </rPh>
    <phoneticPr fontId="2"/>
  </si>
  <si>
    <t>台数</t>
    <rPh sb="0" eb="2">
      <t>ダイスウ</t>
    </rPh>
    <phoneticPr fontId="2"/>
  </si>
  <si>
    <t>台</t>
    <rPh sb="0" eb="1">
      <t>ダイ</t>
    </rPh>
    <phoneticPr fontId="2"/>
  </si>
  <si>
    <t>　※ 　消費税法（昭和６３年法律第１０８号）に規定する消費税及び地方税法（昭和２５年法律第２２６号）に規定する地方消費税は対象経費に含めないこと。</t>
    <phoneticPr fontId="2"/>
  </si>
  <si>
    <t>別紙様式１</t>
    <rPh sb="2" eb="4">
      <t>ヨウシキ</t>
    </rPh>
    <phoneticPr fontId="2"/>
  </si>
  <si>
    <t>介護テクノロジー導入支援経費所要額調書</t>
    <rPh sb="0" eb="2">
      <t>カイゴ</t>
    </rPh>
    <rPh sb="8" eb="10">
      <t>ドウニュウ</t>
    </rPh>
    <rPh sb="10" eb="12">
      <t>シエン</t>
    </rPh>
    <rPh sb="12" eb="14">
      <t>ケイヒ</t>
    </rPh>
    <rPh sb="14" eb="17">
      <t>ショヨウガク</t>
    </rPh>
    <rPh sb="17" eb="19">
      <t>チョウショ</t>
    </rPh>
    <phoneticPr fontId="2"/>
  </si>
  <si>
    <t>機器名</t>
    <rPh sb="0" eb="3">
      <t>キキメイ</t>
    </rPh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</si>
  <si>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</si>
  <si>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</si>
  <si>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</si>
  <si>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</si>
  <si>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(K)</t>
    <phoneticPr fontId="2"/>
  </si>
  <si>
    <t>連携先事業所名（５事業所以上）</t>
    <rPh sb="0" eb="2">
      <t>レンケイ</t>
    </rPh>
    <rPh sb="2" eb="3">
      <t>サキ</t>
    </rPh>
    <rPh sb="3" eb="7">
      <t>ジギョウショメイ</t>
    </rPh>
    <rPh sb="9" eb="12">
      <t>ジギョウショ</t>
    </rPh>
    <rPh sb="12" eb="14">
      <t>イジョウ</t>
    </rPh>
    <phoneticPr fontId="2"/>
  </si>
  <si>
    <t>補助金加算額</t>
    <rPh sb="0" eb="3">
      <t>ホジョキン</t>
    </rPh>
    <rPh sb="3" eb="5">
      <t>カサン</t>
    </rPh>
    <rPh sb="5" eb="6">
      <t>ガク</t>
    </rPh>
    <phoneticPr fontId="2"/>
  </si>
  <si>
    <t>(L)</t>
    <phoneticPr fontId="2"/>
  </si>
  <si>
    <t>種別</t>
    <rPh sb="0" eb="2">
      <t>シュベツ</t>
    </rPh>
    <phoneticPr fontId="2"/>
  </si>
  <si>
    <t>①</t>
    <phoneticPr fontId="2"/>
  </si>
  <si>
    <t>②</t>
    <phoneticPr fontId="2"/>
  </si>
  <si>
    <t>職員数</t>
    <rPh sb="0" eb="2">
      <t>ショクイン</t>
    </rPh>
    <rPh sb="2" eb="3">
      <t>スウ</t>
    </rPh>
    <phoneticPr fontId="2"/>
  </si>
  <si>
    <t>１名以上１０名以下</t>
    <rPh sb="1" eb="2">
      <t>メイ</t>
    </rPh>
    <rPh sb="2" eb="4">
      <t>イジョウ</t>
    </rPh>
    <rPh sb="6" eb="7">
      <t>メイ</t>
    </rPh>
    <rPh sb="7" eb="9">
      <t>イカ</t>
    </rPh>
    <phoneticPr fontId="2"/>
  </si>
  <si>
    <t>１１名以上２０名以下</t>
    <rPh sb="2" eb="3">
      <t>メイ</t>
    </rPh>
    <rPh sb="3" eb="5">
      <t>イジョウ</t>
    </rPh>
    <rPh sb="7" eb="8">
      <t>メイ</t>
    </rPh>
    <rPh sb="8" eb="10">
      <t>イカ</t>
    </rPh>
    <phoneticPr fontId="2"/>
  </si>
  <si>
    <t>２１名以上３０名以下</t>
    <rPh sb="2" eb="3">
      <t>メイ</t>
    </rPh>
    <rPh sb="3" eb="5">
      <t>イジョウ</t>
    </rPh>
    <rPh sb="7" eb="8">
      <t>メイ</t>
    </rPh>
    <rPh sb="8" eb="10">
      <t>イカ</t>
    </rPh>
    <phoneticPr fontId="2"/>
  </si>
  <si>
    <t>３１名以上</t>
    <rPh sb="2" eb="3">
      <t>メイ</t>
    </rPh>
    <rPh sb="3" eb="5">
      <t>イジョウ</t>
    </rPh>
    <phoneticPr fontId="2"/>
  </si>
  <si>
    <t>基準額合計</t>
    <rPh sb="0" eb="3">
      <t>キジュンガク</t>
    </rPh>
    <rPh sb="3" eb="5">
      <t>ゴウケイ</t>
    </rPh>
    <phoneticPr fontId="2"/>
  </si>
  <si>
    <t>基準額</t>
    <rPh sb="0" eb="3">
      <t>キジュンガク</t>
    </rPh>
    <phoneticPr fontId="2"/>
  </si>
  <si>
    <t>（A）</t>
    <phoneticPr fontId="2"/>
  </si>
  <si>
    <t>（B）</t>
    <phoneticPr fontId="2"/>
  </si>
  <si>
    <t>(C)</t>
    <phoneticPr fontId="2"/>
  </si>
  <si>
    <t>（D）</t>
    <phoneticPr fontId="2"/>
  </si>
  <si>
    <t>(F)</t>
    <phoneticPr fontId="2"/>
  </si>
  <si>
    <t>補助金所要額
（E）×（F）</t>
    <rPh sb="0" eb="3">
      <t>ホジョキン</t>
    </rPh>
    <rPh sb="3" eb="5">
      <t>ショヨウ</t>
    </rPh>
    <rPh sb="5" eb="6">
      <t>ガク</t>
    </rPh>
    <phoneticPr fontId="2"/>
  </si>
  <si>
    <t>1台当たり申請額
※（C）と（D）の
いずれか低い額</t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</si>
  <si>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補助金所要額
（H）と（J）の少ない額</t>
    <rPh sb="0" eb="3">
      <t>ホジョキン</t>
    </rPh>
    <rPh sb="3" eb="5">
      <t>ショヨウ</t>
    </rPh>
    <rPh sb="5" eb="6">
      <t>ガク</t>
    </rPh>
    <rPh sb="15" eb="16">
      <t>スク</t>
    </rPh>
    <rPh sb="18" eb="19">
      <t>ガク</t>
    </rPh>
    <phoneticPr fontId="2"/>
  </si>
  <si>
    <t>(N)</t>
    <phoneticPr fontId="2"/>
  </si>
  <si>
    <t>(Q)</t>
    <phoneticPr fontId="2"/>
  </si>
  <si>
    <t>(R)</t>
    <phoneticPr fontId="2"/>
  </si>
  <si>
    <t>(S)</t>
    <phoneticPr fontId="2"/>
  </si>
  <si>
    <t>基準額(円）</t>
    <rPh sb="0" eb="2">
      <t>キジュン</t>
    </rPh>
    <rPh sb="2" eb="3">
      <t>ガク</t>
    </rPh>
    <rPh sb="4" eb="5">
      <t>エン</t>
    </rPh>
    <phoneticPr fontId="2"/>
  </si>
  <si>
    <t>基準額(円）</t>
    <rPh sb="0" eb="3">
      <t>キジュンガク</t>
    </rPh>
    <phoneticPr fontId="2"/>
  </si>
  <si>
    <t>基準額残</t>
    <rPh sb="0" eb="3">
      <t>キジュンガク</t>
    </rPh>
    <rPh sb="3" eb="4">
      <t>ザン</t>
    </rPh>
    <phoneticPr fontId="2"/>
  </si>
  <si>
    <t>③</t>
    <phoneticPr fontId="2"/>
  </si>
  <si>
    <t>●●●●</t>
    <phoneticPr fontId="2"/>
  </si>
  <si>
    <t>〇〇〇〇</t>
    <phoneticPr fontId="2"/>
  </si>
  <si>
    <t>△△△△</t>
    <phoneticPr fontId="2"/>
  </si>
  <si>
    <t>××××</t>
    <phoneticPr fontId="2"/>
  </si>
  <si>
    <t>所要額</t>
    <rPh sb="0" eb="2">
      <t>ショヨウ</t>
    </rPh>
    <rPh sb="2" eb="3">
      <t>ガク</t>
    </rPh>
    <phoneticPr fontId="2"/>
  </si>
  <si>
    <t>（１）・「TAIS」に掲載されている介護テクノロジー
　　　・「TAIS」に掲載されている介護テクノロジーと機能等が同水準と判断される機器
　　　・交付要綱別表第４に定める機器
　</t>
    <rPh sb="11" eb="13">
      <t>ケイサイ</t>
    </rPh>
    <rPh sb="18" eb="20">
      <t>カイゴ</t>
    </rPh>
    <rPh sb="38" eb="40">
      <t>ケイサイ</t>
    </rPh>
    <rPh sb="45" eb="47">
      <t>カイゴ</t>
    </rPh>
    <rPh sb="54" eb="56">
      <t>キノウ</t>
    </rPh>
    <rPh sb="56" eb="57">
      <t>ナド</t>
    </rPh>
    <rPh sb="58" eb="61">
      <t>ドウスイジュン</t>
    </rPh>
    <rPh sb="62" eb="64">
      <t>ハンダン</t>
    </rPh>
    <rPh sb="67" eb="69">
      <t>キキ</t>
    </rPh>
    <rPh sb="74" eb="76">
      <t>コウフ</t>
    </rPh>
    <rPh sb="76" eb="78">
      <t>ヨウコウ</t>
    </rPh>
    <rPh sb="78" eb="80">
      <t>ベッピョウ</t>
    </rPh>
    <rPh sb="80" eb="81">
      <t>ダイ</t>
    </rPh>
    <rPh sb="83" eb="84">
      <t>サダ</t>
    </rPh>
    <rPh sb="86" eb="88">
      <t>キキ</t>
    </rPh>
    <phoneticPr fontId="2"/>
  </si>
  <si>
    <t>（２）（１）と付帯して必要となる経費（介護ソフト以外の介護テクノロジーを利用するためのPC・タブレット、通信環境整備等）</t>
    <rPh sb="7" eb="9">
      <t>フタイ</t>
    </rPh>
    <rPh sb="11" eb="13">
      <t>ヒツヨウ</t>
    </rPh>
    <rPh sb="16" eb="18">
      <t>ケイヒ</t>
    </rPh>
    <rPh sb="19" eb="21">
      <t>カイゴ</t>
    </rPh>
    <rPh sb="24" eb="26">
      <t>イガイ</t>
    </rPh>
    <rPh sb="27" eb="29">
      <t>カイゴ</t>
    </rPh>
    <rPh sb="36" eb="38">
      <t>リヨウ</t>
    </rPh>
    <rPh sb="52" eb="54">
      <t>ツウシン</t>
    </rPh>
    <rPh sb="54" eb="56">
      <t>カンキョウ</t>
    </rPh>
    <rPh sb="56" eb="58">
      <t>セイビ</t>
    </rPh>
    <rPh sb="58" eb="59">
      <t>ナド</t>
    </rPh>
    <phoneticPr fontId="2"/>
  </si>
  <si>
    <t>（３）介護ソフト（併せて導入するPC・タブレット、通信環境整備等、介護ソフトの定着を促進する費用を含む）</t>
    <rPh sb="3" eb="5">
      <t>カイゴ</t>
    </rPh>
    <rPh sb="9" eb="10">
      <t>アワ</t>
    </rPh>
    <rPh sb="12" eb="14">
      <t>ドウニュウ</t>
    </rPh>
    <rPh sb="25" eb="27">
      <t>ツウシン</t>
    </rPh>
    <rPh sb="27" eb="29">
      <t>カンキョウ</t>
    </rPh>
    <rPh sb="29" eb="31">
      <t>セイビ</t>
    </rPh>
    <rPh sb="31" eb="32">
      <t>ナド</t>
    </rPh>
    <rPh sb="33" eb="35">
      <t>カイゴ</t>
    </rPh>
    <rPh sb="39" eb="41">
      <t>テイチャク</t>
    </rPh>
    <rPh sb="42" eb="44">
      <t>ソクシン</t>
    </rPh>
    <rPh sb="46" eb="48">
      <t>ヒヨウ</t>
    </rPh>
    <rPh sb="49" eb="50">
      <t>フク</t>
    </rPh>
    <phoneticPr fontId="2"/>
  </si>
  <si>
    <t>（４）バックオフィスソフト</t>
    <phoneticPr fontId="2"/>
  </si>
  <si>
    <t>（５）ケアプランデータ連携活用による加算
　　（介護ソフトを導入する居宅サービス事業所・居宅介護支援事業所のみ該当）</t>
    <rPh sb="11" eb="13">
      <t>レンケイ</t>
    </rPh>
    <rPh sb="13" eb="15">
      <t>カツヨウ</t>
    </rPh>
    <rPh sb="18" eb="20">
      <t>カサン</t>
    </rPh>
    <rPh sb="24" eb="26">
      <t>カイゴ</t>
    </rPh>
    <rPh sb="30" eb="32">
      <t>ドウニュウ</t>
    </rPh>
    <rPh sb="34" eb="36">
      <t>キョタク</t>
    </rPh>
    <rPh sb="40" eb="43">
      <t>ジギョウショ</t>
    </rPh>
    <rPh sb="44" eb="46">
      <t>キョタク</t>
    </rPh>
    <rPh sb="46" eb="48">
      <t>カイゴ</t>
    </rPh>
    <rPh sb="48" eb="50">
      <t>シエン</t>
    </rPh>
    <rPh sb="50" eb="53">
      <t>ジギョウショ</t>
    </rPh>
    <rPh sb="55" eb="57">
      <t>ガイトウ</t>
    </rPh>
    <phoneticPr fontId="2"/>
  </si>
  <si>
    <t>移動支援</t>
    <rPh sb="0" eb="2">
      <t>イドウ</t>
    </rPh>
    <rPh sb="2" eb="4">
      <t>シエン</t>
    </rPh>
    <phoneticPr fontId="2"/>
  </si>
  <si>
    <t>排泄支援</t>
    <rPh sb="0" eb="2">
      <t>ハイセツ</t>
    </rPh>
    <rPh sb="2" eb="4">
      <t>シエン</t>
    </rPh>
    <phoneticPr fontId="2"/>
  </si>
  <si>
    <t>介護業務支援</t>
    <rPh sb="0" eb="2">
      <t>カイゴ</t>
    </rPh>
    <rPh sb="2" eb="4">
      <t>ギョウム</t>
    </rPh>
    <rPh sb="4" eb="6">
      <t>シエン</t>
    </rPh>
    <phoneticPr fontId="2"/>
  </si>
  <si>
    <t>機能訓練支援</t>
    <rPh sb="0" eb="2">
      <t>キノウ</t>
    </rPh>
    <rPh sb="2" eb="4">
      <t>クンレン</t>
    </rPh>
    <rPh sb="4" eb="6">
      <t>シエン</t>
    </rPh>
    <phoneticPr fontId="2"/>
  </si>
  <si>
    <t>食事・栄養管理支援</t>
    <rPh sb="0" eb="2">
      <t>ショクジ</t>
    </rPh>
    <rPh sb="3" eb="5">
      <t>エイヨウ</t>
    </rPh>
    <rPh sb="5" eb="7">
      <t>カンリ</t>
    </rPh>
    <rPh sb="7" eb="9">
      <t>シエン</t>
    </rPh>
    <phoneticPr fontId="2"/>
  </si>
  <si>
    <t>認知症生活支援。認知症ケア支援</t>
    <rPh sb="0" eb="3">
      <t>ニンチショウ</t>
    </rPh>
    <rPh sb="3" eb="5">
      <t>セイカツ</t>
    </rPh>
    <rPh sb="5" eb="7">
      <t>シエン</t>
    </rPh>
    <rPh sb="8" eb="11">
      <t>ニンチショウ</t>
    </rPh>
    <rPh sb="13" eb="15">
      <t>シエン</t>
    </rPh>
    <phoneticPr fontId="2"/>
  </si>
  <si>
    <t>見守り・コミュニケーション</t>
    <rPh sb="0" eb="2">
      <t>ミマモ</t>
    </rPh>
    <phoneticPr fontId="2"/>
  </si>
  <si>
    <t>別表第４で定める機器</t>
    <rPh sb="0" eb="2">
      <t>ベッピョウ</t>
    </rPh>
    <rPh sb="2" eb="3">
      <t>ダイ</t>
    </rPh>
    <rPh sb="5" eb="6">
      <t>サダ</t>
    </rPh>
    <rPh sb="8" eb="10">
      <t>キキ</t>
    </rPh>
    <phoneticPr fontId="2"/>
  </si>
  <si>
    <t>移乗支援・入浴支援</t>
    <rPh sb="0" eb="2">
      <t>イジョウ</t>
    </rPh>
    <rPh sb="2" eb="4">
      <t>シエン</t>
    </rPh>
    <rPh sb="5" eb="7">
      <t>ニュウヨク</t>
    </rPh>
    <rPh sb="7" eb="9">
      <t>シエン</t>
    </rPh>
    <phoneticPr fontId="2"/>
  </si>
  <si>
    <t>ロボット種別
プルダウンメニューから選択</t>
    <rPh sb="4" eb="6">
      <t>シュベツ</t>
    </rPh>
    <rPh sb="18" eb="20">
      <t>センタク</t>
    </rPh>
    <phoneticPr fontId="2"/>
  </si>
  <si>
    <t>介護ソフトのみ</t>
    <rPh sb="0" eb="2">
      <t>カイゴ</t>
    </rPh>
    <phoneticPr fontId="2"/>
  </si>
  <si>
    <t>介護ソフトと併せてPC・タブレット、通信環境整備を導入する場合</t>
    <rPh sb="0" eb="2">
      <t>カイゴ</t>
    </rPh>
    <rPh sb="6" eb="7">
      <t>アワ</t>
    </rPh>
    <rPh sb="18" eb="20">
      <t>ツウシン</t>
    </rPh>
    <rPh sb="20" eb="22">
      <t>カンキョウ</t>
    </rPh>
    <rPh sb="22" eb="24">
      <t>セイビ</t>
    </rPh>
    <rPh sb="25" eb="27">
      <t>ドウニュウ</t>
    </rPh>
    <rPh sb="29" eb="31">
      <t>バアイ</t>
    </rPh>
    <phoneticPr fontId="2"/>
  </si>
  <si>
    <t>１名以上１０名以下</t>
  </si>
  <si>
    <t>法人名　　　　：</t>
    <rPh sb="0" eb="2">
      <t>ホウジン</t>
    </rPh>
    <phoneticPr fontId="2"/>
  </si>
  <si>
    <t>事業所名　　　：</t>
    <rPh sb="0" eb="3">
      <t>ジギョウショ</t>
    </rPh>
    <rPh sb="3" eb="4">
      <t>メイ</t>
    </rPh>
    <phoneticPr fontId="2"/>
  </si>
  <si>
    <t>(M)</t>
    <phoneticPr fontId="2"/>
  </si>
  <si>
    <t>補助金所要額
（L）と（N）の少ない額</t>
    <rPh sb="0" eb="3">
      <t>ホジョキン</t>
    </rPh>
    <rPh sb="3" eb="5">
      <t>ショヨウ</t>
    </rPh>
    <rPh sb="5" eb="6">
      <t>ガク</t>
    </rPh>
    <rPh sb="15" eb="16">
      <t>スク</t>
    </rPh>
    <rPh sb="18" eb="19">
      <t>ガク</t>
    </rPh>
    <phoneticPr fontId="2"/>
  </si>
  <si>
    <t>(O)</t>
    <phoneticPr fontId="2"/>
  </si>
  <si>
    <t>(P)</t>
    <phoneticPr fontId="2"/>
  </si>
  <si>
    <t>補助金所要額
（P）と（R）の少ない額</t>
    <rPh sb="0" eb="3">
      <t>ホジョキン</t>
    </rPh>
    <rPh sb="3" eb="5">
      <t>ショヨウ</t>
    </rPh>
    <rPh sb="5" eb="6">
      <t>ガク</t>
    </rPh>
    <rPh sb="15" eb="16">
      <t>スク</t>
    </rPh>
    <rPh sb="18" eb="19">
      <t>ガク</t>
    </rPh>
    <phoneticPr fontId="2"/>
  </si>
  <si>
    <t>(T)</t>
    <phoneticPr fontId="2"/>
  </si>
  <si>
    <t>補助金所要額計
(G)+(K)+(O)+(S)+(T)と（A)の少ない額</t>
    <rPh sb="0" eb="3">
      <t>ホジョキン</t>
    </rPh>
    <rPh sb="3" eb="6">
      <t>ショヨウガク</t>
    </rPh>
    <rPh sb="6" eb="7">
      <t>ケイ</t>
    </rPh>
    <phoneticPr fontId="2"/>
  </si>
  <si>
    <t>補助率を乗じて
得た額
（B）×4/5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</si>
  <si>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補助率を乗じて
得た額
（I）×4/5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</si>
  <si>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補助率を乗じて
得た額
（M）×4/5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</si>
  <si>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補助率を乗じて
得た額
（Q）×4/5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</si>
  <si>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社会福祉法人〇〇会</t>
    <rPh sb="0" eb="2">
      <t>シャカイ</t>
    </rPh>
    <rPh sb="2" eb="4">
      <t>フクシ</t>
    </rPh>
    <rPh sb="4" eb="6">
      <t>ホウジン</t>
    </rPh>
    <rPh sb="8" eb="9">
      <t>カイ</t>
    </rPh>
    <phoneticPr fontId="2"/>
  </si>
  <si>
    <t>特別養護老人ホーム〇〇ホーム</t>
    <rPh sb="0" eb="2">
      <t>トクベツ</t>
    </rPh>
    <rPh sb="2" eb="4">
      <t>ヨウゴ</t>
    </rPh>
    <rPh sb="4" eb="6">
      <t>ロウジン</t>
    </rPh>
    <phoneticPr fontId="2"/>
  </si>
  <si>
    <t>■■■■</t>
    <phoneticPr fontId="2"/>
  </si>
  <si>
    <t>□□□□</t>
    <phoneticPr fontId="2"/>
  </si>
  <si>
    <t>●●
××
△△
▲▲
■■</t>
    <phoneticPr fontId="2"/>
  </si>
  <si>
    <t>インカム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</si>
</sst>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ＪＳＰ明朝"/>
      <family val="1"/>
      <charset val="128"/>
    </font>
    <font>
      <sz val="12"/>
      <name val="ＭＳ Ｐゴシック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17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3" xfId="0" quotePrefix="1" applyNumberFormat="1" applyFont="1" applyBorder="1" applyAlignment="1">
      <alignment horizontal="right" vertical="center"/>
    </xf>
    <xf numFmtId="0" fontId="9" fillId="0" borderId="0" xfId="0" applyFont="1"/>
    <xf numFmtId="38" fontId="0" fillId="0" borderId="0" xfId="1" applyFont="1" applyAlignment="1"/>
    <xf numFmtId="38" fontId="5" fillId="2" borderId="1" xfId="1" applyFont="1" applyFill="1" applyBorder="1" applyAlignment="1">
      <alignment horizontal="right" vertical="center" wrapText="1"/>
    </xf>
    <xf numFmtId="38" fontId="5" fillId="2" borderId="7" xfId="0" applyNumberFormat="1" applyFont="1" applyFill="1" applyBorder="1" applyAlignment="1">
      <alignment horizontal="right" vertical="center"/>
    </xf>
    <xf numFmtId="38" fontId="11" fillId="0" borderId="1" xfId="1" applyFont="1" applyBorder="1" applyAlignment="1">
      <alignment horizontal="right" vertical="center" wrapText="1"/>
    </xf>
    <xf numFmtId="3" fontId="11" fillId="0" borderId="3" xfId="0" quotePrefix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right"/>
    </xf>
    <xf numFmtId="0" fontId="5" fillId="2" borderId="22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5" fillId="2" borderId="32" xfId="1" applyFont="1" applyFill="1" applyBorder="1" applyAlignment="1">
      <alignment horizontal="right" vertical="center" wrapText="1"/>
    </xf>
    <xf numFmtId="38" fontId="5" fillId="2" borderId="22" xfId="1" applyFont="1" applyFill="1" applyBorder="1" applyAlignment="1">
      <alignment horizontal="right" vertical="center" wrapText="1"/>
    </xf>
    <xf numFmtId="0" fontId="5" fillId="0" borderId="4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8" fontId="5" fillId="0" borderId="0" xfId="0" applyNumberFormat="1" applyFont="1"/>
    <xf numFmtId="38" fontId="5" fillId="0" borderId="41" xfId="0" applyNumberFormat="1" applyFont="1" applyBorder="1" applyAlignment="1">
      <alignment vertical="center"/>
    </xf>
    <xf numFmtId="38" fontId="11" fillId="0" borderId="38" xfId="1" applyFont="1" applyFill="1" applyBorder="1" applyAlignment="1">
      <alignment horizontal="right" vertical="center"/>
    </xf>
    <xf numFmtId="38" fontId="5" fillId="0" borderId="38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 wrapText="1"/>
    </xf>
    <xf numFmtId="0" fontId="5" fillId="0" borderId="21" xfId="0" applyFont="1" applyBorder="1" applyAlignment="1">
      <alignment horizontal="center" vertical="center" wrapText="1"/>
    </xf>
    <xf numFmtId="38" fontId="5" fillId="0" borderId="0" xfId="1" applyFont="1" applyAlignment="1"/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2" fillId="0" borderId="0" xfId="0" applyFont="1" applyAlignment="1">
      <alignment vertical="top"/>
    </xf>
    <xf numFmtId="38" fontId="5" fillId="0" borderId="0" xfId="1" applyFont="1" applyFill="1" applyBorder="1" applyAlignment="1">
      <alignment horizontal="right" vertical="center"/>
    </xf>
    <xf numFmtId="0" fontId="5" fillId="0" borderId="24" xfId="0" applyFont="1" applyBorder="1" applyAlignment="1">
      <alignment horizontal="right"/>
    </xf>
    <xf numFmtId="0" fontId="5" fillId="0" borderId="50" xfId="0" applyFont="1" applyBorder="1" applyAlignment="1">
      <alignment horizontal="center" vertical="center"/>
    </xf>
    <xf numFmtId="0" fontId="5" fillId="0" borderId="23" xfId="0" applyFont="1" applyBorder="1" applyAlignment="1">
      <alignment horizontal="right"/>
    </xf>
    <xf numFmtId="0" fontId="5" fillId="0" borderId="19" xfId="0" applyFont="1" applyBorder="1"/>
    <xf numFmtId="0" fontId="5" fillId="0" borderId="43" xfId="0" applyFont="1" applyBorder="1" applyAlignment="1">
      <alignment horizontal="center" vertical="center" wrapText="1"/>
    </xf>
    <xf numFmtId="0" fontId="5" fillId="0" borderId="53" xfId="0" applyFont="1" applyBorder="1"/>
    <xf numFmtId="0" fontId="5" fillId="2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38" fontId="13" fillId="0" borderId="3" xfId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3" fillId="0" borderId="26" xfId="0" applyFont="1" applyBorder="1" applyAlignment="1">
      <alignment horizontal="center" vertical="center"/>
    </xf>
    <xf numFmtId="0" fontId="12" fillId="0" borderId="21" xfId="0" applyFont="1" applyBorder="1"/>
    <xf numFmtId="0" fontId="13" fillId="0" borderId="59" xfId="0" applyFont="1" applyBorder="1" applyAlignment="1">
      <alignment horizontal="center" vertical="center" wrapText="1"/>
    </xf>
    <xf numFmtId="0" fontId="4" fillId="0" borderId="0" xfId="0" applyFont="1"/>
    <xf numFmtId="0" fontId="11" fillId="0" borderId="4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38" fontId="5" fillId="2" borderId="21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4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1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/>
    </xf>
    <xf numFmtId="38" fontId="5" fillId="2" borderId="11" xfId="0" applyNumberFormat="1" applyFont="1" applyFill="1" applyBorder="1" applyAlignment="1">
      <alignment horizontal="right" vertical="center"/>
    </xf>
    <xf numFmtId="38" fontId="5" fillId="2" borderId="12" xfId="0" applyNumberFormat="1" applyFont="1" applyFill="1" applyBorder="1" applyAlignment="1">
      <alignment horizontal="right" vertical="center"/>
    </xf>
    <xf numFmtId="38" fontId="5" fillId="2" borderId="42" xfId="0" applyNumberFormat="1" applyFont="1" applyFill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3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11" fillId="0" borderId="16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38" fontId="11" fillId="0" borderId="1" xfId="1" applyFont="1" applyBorder="1" applyAlignment="1">
      <alignment horizontal="right" vertical="center"/>
    </xf>
    <xf numFmtId="38" fontId="5" fillId="2" borderId="40" xfId="1" quotePrefix="1" applyFont="1" applyFill="1" applyBorder="1" applyAlignment="1">
      <alignment horizontal="center" vertical="center"/>
    </xf>
    <xf numFmtId="38" fontId="5" fillId="2" borderId="25" xfId="1" quotePrefix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50" xfId="0" applyFont="1" applyBorder="1"/>
    <xf numFmtId="0" fontId="5" fillId="0" borderId="24" xfId="0" applyFont="1" applyBorder="1"/>
    <xf numFmtId="0" fontId="5" fillId="0" borderId="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3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0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38" fontId="5" fillId="0" borderId="58" xfId="1" applyFont="1" applyBorder="1" applyAlignment="1">
      <alignment horizontal="right" vertical="center"/>
    </xf>
    <xf numFmtId="38" fontId="5" fillId="0" borderId="41" xfId="1" applyFont="1" applyBorder="1" applyAlignment="1">
      <alignment horizontal="right" vertical="center"/>
    </xf>
    <xf numFmtId="38" fontId="5" fillId="2" borderId="58" xfId="1" applyFont="1" applyFill="1" applyBorder="1" applyAlignment="1">
      <alignment horizontal="right" vertical="center"/>
    </xf>
    <xf numFmtId="38" fontId="5" fillId="2" borderId="41" xfId="1" applyFont="1" applyFill="1" applyBorder="1" applyAlignment="1">
      <alignment horizontal="right" vertical="center"/>
    </xf>
    <xf numFmtId="0" fontId="5" fillId="0" borderId="56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38" fontId="5" fillId="2" borderId="63" xfId="1" applyFont="1" applyFill="1" applyBorder="1" applyAlignment="1">
      <alignment horizontal="center" vertical="center"/>
    </xf>
    <xf numFmtId="38" fontId="5" fillId="2" borderId="64" xfId="1" applyFont="1" applyFill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38" fontId="5" fillId="2" borderId="61" xfId="1" quotePrefix="1" applyFont="1" applyFill="1" applyBorder="1" applyAlignment="1">
      <alignment horizontal="center" vertical="center"/>
    </xf>
    <xf numFmtId="38" fontId="5" fillId="2" borderId="62" xfId="1" quotePrefix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right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horizontal="center" vertical="center"/>
    </xf>
    <xf numFmtId="38" fontId="5" fillId="0" borderId="0" xfId="1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5860</xdr:colOff>
      <xdr:row>5</xdr:row>
      <xdr:rowOff>30863</xdr:rowOff>
    </xdr:from>
    <xdr:to>
      <xdr:col>33</xdr:col>
      <xdr:colOff>163798</xdr:colOff>
      <xdr:row>13</xdr:row>
      <xdr:rowOff>46680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41E91E-5A50-40D9-BA1B-999B18D8EC74}"/>
            </a:ext>
          </a:extLst>
        </xdr:cNvPr>
        <xdr:cNvSpPr txBox="1"/>
      </xdr:nvSpPr>
      <xdr:spPr>
        <a:xfrm>
          <a:off x="21197080" y="1295783"/>
          <a:ext cx="8799018" cy="38105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（１）「</a:t>
          </a:r>
          <a:r>
            <a:rPr kumimoji="1" lang="en-US" altLang="ja-JP" sz="2000"/>
            <a:t>TAIS</a:t>
          </a:r>
          <a:r>
            <a:rPr kumimoji="1" lang="ja-JP" altLang="en-US" sz="2000"/>
            <a:t>」に該当するテクノロジー、その他（バックオフィスソフト以外）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（２）付帯して必要となる経費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（３）介護ソフト、定着促進支援（タブレット・</a:t>
          </a:r>
          <a:r>
            <a:rPr kumimoji="1" lang="en-US" altLang="ja-JP" sz="2000"/>
            <a:t>PC</a:t>
          </a:r>
          <a:r>
            <a:rPr kumimoji="1" lang="ja-JP" altLang="en-US" sz="2000"/>
            <a:t>、通信環境整備）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（４）その他（バックオフィスソフト）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（５）ケアプランデータ連携システム加算</a:t>
          </a:r>
          <a:endParaRPr kumimoji="1" lang="en-US" altLang="ja-JP" sz="2000"/>
        </a:p>
        <a:p>
          <a:endParaRPr kumimoji="1" lang="en-US" altLang="ja-JP" sz="2000"/>
        </a:p>
        <a:p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75DC-E978-4940-A566-061E2774D5A8}">
  <sheetPr>
    <tabColor rgb="FF002060"/>
    <pageSetUpPr fitToPage="1"/>
  </sheetPr>
  <dimension ref="B2:M75"/>
  <sheetViews>
    <sheetView tabSelected="1" view="pageBreakPreview" zoomScale="85" zoomScaleNormal="85" zoomScaleSheetLayoutView="85" workbookViewId="0">
      <selection activeCell="J10" sqref="J10"/>
    </sheetView>
  </sheetViews>
  <sheetFormatPr defaultColWidth="9" defaultRowHeight="13.2"/>
  <cols>
    <col min="1" max="1" width="9" style="8"/>
    <col min="2" max="2" width="40.21875" style="3" customWidth="1"/>
    <col min="3" max="3" width="8.5546875" style="3" customWidth="1"/>
    <col min="4" max="4" width="37.44140625" style="3" customWidth="1"/>
    <col min="5" max="5" width="22.109375" style="3" customWidth="1"/>
    <col min="6" max="8" width="19.6640625" style="3" customWidth="1"/>
    <col min="9" max="9" width="13.77734375" style="3" customWidth="1"/>
    <col min="10" max="10" width="29.21875" style="3" customWidth="1"/>
    <col min="11" max="11" width="15" style="3" customWidth="1"/>
    <col min="12" max="12" width="11.6640625" style="8" bestFit="1" customWidth="1"/>
    <col min="13" max="16384" width="9" style="8"/>
  </cols>
  <sheetData>
    <row r="2" spans="2:12" ht="18.75" customHeight="1">
      <c r="B2" s="1" t="s">
        <v>9</v>
      </c>
      <c r="C2" s="1"/>
      <c r="D2" s="1"/>
      <c r="E2" s="2"/>
      <c r="L2" s="3"/>
    </row>
    <row r="3" spans="2:12" ht="30" customHeight="1" thickBot="1">
      <c r="B3" s="163" t="s">
        <v>10</v>
      </c>
      <c r="C3" s="163"/>
      <c r="D3" s="163"/>
      <c r="E3" s="163"/>
      <c r="F3" s="163"/>
      <c r="G3" s="163"/>
      <c r="H3" s="163"/>
      <c r="I3" s="163"/>
      <c r="J3" s="163"/>
      <c r="K3" s="4"/>
      <c r="L3" s="4"/>
    </row>
    <row r="4" spans="2:12" ht="19.5" customHeight="1">
      <c r="B4" s="38" t="s">
        <v>4</v>
      </c>
      <c r="C4" s="24"/>
      <c r="D4" s="5"/>
      <c r="E4" s="5"/>
      <c r="F4" s="5"/>
      <c r="G4" s="73" t="s">
        <v>69</v>
      </c>
      <c r="H4" s="168"/>
      <c r="I4" s="168"/>
      <c r="J4" s="168"/>
      <c r="K4" s="6"/>
      <c r="L4" s="4"/>
    </row>
    <row r="5" spans="2:12" ht="18.75" customHeight="1" thickBot="1">
      <c r="B5" s="39" t="s">
        <v>30</v>
      </c>
      <c r="C5" s="18"/>
      <c r="D5" s="1"/>
      <c r="E5" s="1"/>
      <c r="F5" s="1"/>
      <c r="G5" s="74" t="s">
        <v>70</v>
      </c>
      <c r="H5" s="169"/>
      <c r="I5" s="169"/>
      <c r="J5" s="169"/>
      <c r="K5" s="1"/>
      <c r="L5" s="3"/>
    </row>
    <row r="6" spans="2:12" ht="32.4" customHeight="1" thickBot="1">
      <c r="B6" s="50"/>
      <c r="C6" s="58"/>
      <c r="D6" s="1"/>
      <c r="E6" s="1"/>
      <c r="F6" s="1"/>
      <c r="G6" s="1"/>
      <c r="H6" s="1"/>
      <c r="I6" s="1"/>
      <c r="J6" s="1"/>
      <c r="L6" s="3"/>
    </row>
    <row r="7" spans="2:12" s="19" customFormat="1" ht="15" customHeight="1">
      <c r="B7" s="1"/>
      <c r="C7" s="1"/>
      <c r="D7" s="1"/>
      <c r="E7" s="1"/>
      <c r="F7" s="1"/>
      <c r="G7" s="1"/>
      <c r="H7" s="1"/>
      <c r="I7" s="1"/>
      <c r="J7" s="18"/>
      <c r="K7" s="1"/>
      <c r="L7" s="1"/>
    </row>
    <row r="8" spans="2:12" s="19" customFormat="1" ht="58.8" customHeight="1">
      <c r="B8" s="87" t="s">
        <v>51</v>
      </c>
      <c r="C8" s="87"/>
      <c r="D8" s="87"/>
      <c r="E8" s="87"/>
      <c r="F8" s="87"/>
      <c r="G8" s="87"/>
      <c r="H8" s="87"/>
      <c r="I8" s="87"/>
      <c r="J8" s="87"/>
      <c r="K8" s="1"/>
      <c r="L8" s="1"/>
    </row>
    <row r="9" spans="2:12" s="19" customFormat="1" ht="7.8" customHeight="1" thickBot="1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s="25" customFormat="1" ht="94.8" customHeight="1">
      <c r="B10" s="166" t="s">
        <v>65</v>
      </c>
      <c r="C10" s="167"/>
      <c r="D10" s="35" t="s">
        <v>11</v>
      </c>
      <c r="E10" s="35" t="s">
        <v>3</v>
      </c>
      <c r="F10" s="35" t="s">
        <v>78</v>
      </c>
      <c r="G10" s="35" t="s">
        <v>5</v>
      </c>
      <c r="H10" s="35" t="s">
        <v>36</v>
      </c>
      <c r="I10" s="35" t="s">
        <v>6</v>
      </c>
      <c r="J10" s="32" t="s">
        <v>35</v>
      </c>
      <c r="K10" s="24"/>
      <c r="L10" s="24"/>
    </row>
    <row r="11" spans="2:12" s="19" customFormat="1" ht="15" customHeight="1" thickBot="1">
      <c r="B11" s="61"/>
      <c r="C11" s="59"/>
      <c r="D11" s="36"/>
      <c r="E11" s="36" t="s">
        <v>31</v>
      </c>
      <c r="F11" s="36" t="s">
        <v>32</v>
      </c>
      <c r="G11" s="36" t="s">
        <v>33</v>
      </c>
      <c r="H11" s="36" t="s">
        <v>2</v>
      </c>
      <c r="I11" s="36" t="s">
        <v>34</v>
      </c>
      <c r="J11" s="37" t="s">
        <v>12</v>
      </c>
      <c r="K11" s="1"/>
      <c r="L11" s="1"/>
    </row>
    <row r="12" spans="2:12" s="19" customFormat="1" ht="15" customHeight="1">
      <c r="B12" s="62"/>
      <c r="C12" s="64"/>
      <c r="D12" s="43"/>
      <c r="E12" s="17" t="s">
        <v>0</v>
      </c>
      <c r="F12" s="17" t="s">
        <v>0</v>
      </c>
      <c r="G12" s="17" t="s">
        <v>0</v>
      </c>
      <c r="H12" s="17" t="s">
        <v>0</v>
      </c>
      <c r="I12" s="17" t="s">
        <v>7</v>
      </c>
      <c r="J12" s="33" t="s">
        <v>0</v>
      </c>
      <c r="K12" s="1"/>
      <c r="L12" s="1"/>
    </row>
    <row r="13" spans="2:12" s="19" customFormat="1" ht="60" customHeight="1">
      <c r="B13" s="63"/>
      <c r="C13" s="65" t="str">
        <f>IFERROR(VLOOKUP(B13,Sheet1!$A$16:$B$25,2,FALSE),"")</f>
        <v/>
      </c>
      <c r="D13" s="51"/>
      <c r="E13" s="52"/>
      <c r="F13" s="10">
        <f>ROUNDDOWN(E13*4/5,0)</f>
        <v>0</v>
      </c>
      <c r="G13" s="10" t="str">
        <f>IFERROR(VLOOKUP(C13,Sheet1!$A$2:$B$4,2,FALSE),"")</f>
        <v/>
      </c>
      <c r="H13" s="10">
        <f>MIN(F13,G13)</f>
        <v>0</v>
      </c>
      <c r="I13" s="52"/>
      <c r="J13" s="41">
        <f>ROUNDDOWN(H13*I13,-3)</f>
        <v>0</v>
      </c>
      <c r="K13" s="54" t="str">
        <f>IF(OR(C13="③",B13=""),"",G13*I13)</f>
        <v/>
      </c>
      <c r="L13" s="54" t="str">
        <f>IF(K13="","",J13)</f>
        <v/>
      </c>
    </row>
    <row r="14" spans="2:12" s="19" customFormat="1" ht="60" customHeight="1">
      <c r="B14" s="63"/>
      <c r="C14" s="65" t="str">
        <f>IFERROR(VLOOKUP(B14,Sheet1!$A$16:$B$25,2,FALSE),"")</f>
        <v/>
      </c>
      <c r="D14" s="21"/>
      <c r="E14" s="7"/>
      <c r="F14" s="10">
        <f t="shared" ref="F14:F17" si="0">ROUNDDOWN(E14*4/5,0)</f>
        <v>0</v>
      </c>
      <c r="G14" s="10" t="str">
        <f>IFERROR(VLOOKUP(C14,Sheet1!$A$2:$B$4,2,FALSE),"")</f>
        <v/>
      </c>
      <c r="H14" s="10">
        <f t="shared" ref="H14:H17" si="1">MIN(F14,G14)</f>
        <v>0</v>
      </c>
      <c r="I14" s="7"/>
      <c r="J14" s="41">
        <f t="shared" ref="J14:J15" si="2">ROUNDDOWN(H14*I14,-3)</f>
        <v>0</v>
      </c>
      <c r="K14" s="54" t="str">
        <f>IF(OR(C14="③",B14=""),"",G14*I14)</f>
        <v/>
      </c>
      <c r="L14" s="54" t="str">
        <f t="shared" ref="L14:L17" si="3">IF(K14="","",J14)</f>
        <v/>
      </c>
    </row>
    <row r="15" spans="2:12" s="19" customFormat="1" ht="60" customHeight="1">
      <c r="B15" s="63"/>
      <c r="C15" s="65" t="str">
        <f>IFERROR(VLOOKUP(B15,Sheet1!$A$16:$B$25,2,FALSE),"")</f>
        <v/>
      </c>
      <c r="D15" s="21"/>
      <c r="E15" s="7"/>
      <c r="F15" s="10">
        <f t="shared" si="0"/>
        <v>0</v>
      </c>
      <c r="G15" s="10" t="str">
        <f>IFERROR(VLOOKUP(C15,Sheet1!$A$2:$B$4,2,FALSE),"")</f>
        <v/>
      </c>
      <c r="H15" s="10">
        <f t="shared" si="1"/>
        <v>0</v>
      </c>
      <c r="I15" s="7"/>
      <c r="J15" s="41">
        <f t="shared" si="2"/>
        <v>0</v>
      </c>
      <c r="K15" s="54" t="str">
        <f>IF(OR(C15="③",B15=""),"",G15*I15)</f>
        <v/>
      </c>
      <c r="L15" s="54" t="str">
        <f t="shared" si="3"/>
        <v/>
      </c>
    </row>
    <row r="16" spans="2:12" s="19" customFormat="1" ht="60" customHeight="1">
      <c r="B16" s="63"/>
      <c r="C16" s="65" t="str">
        <f>IFERROR(VLOOKUP(B16,Sheet1!$A$16:$B$25,2,FALSE),"")</f>
        <v/>
      </c>
      <c r="D16" s="21"/>
      <c r="E16" s="7"/>
      <c r="F16" s="10">
        <f t="shared" si="0"/>
        <v>0</v>
      </c>
      <c r="G16" s="10" t="str">
        <f>IFERROR(VLOOKUP(C16,Sheet1!$A$2:$B$4,2,FALSE),"")</f>
        <v/>
      </c>
      <c r="H16" s="10">
        <f t="shared" si="1"/>
        <v>0</v>
      </c>
      <c r="I16" s="7"/>
      <c r="J16" s="41">
        <f>ROUNDDOWN(H16*I16,-3)</f>
        <v>0</v>
      </c>
      <c r="K16" s="54" t="str">
        <f>IF(OR(C16="③",B16=""),"",G16*I16)</f>
        <v/>
      </c>
      <c r="L16" s="54" t="str">
        <f t="shared" si="3"/>
        <v/>
      </c>
    </row>
    <row r="17" spans="2:13" s="19" customFormat="1" ht="60" customHeight="1" thickBot="1">
      <c r="B17" s="63"/>
      <c r="C17" s="66" t="str">
        <f>IFERROR(VLOOKUP(B17,Sheet1!$A$16:$B$25,2,FALSE),"")</f>
        <v/>
      </c>
      <c r="D17" s="22"/>
      <c r="E17" s="7"/>
      <c r="F17" s="10">
        <f t="shared" si="0"/>
        <v>0</v>
      </c>
      <c r="G17" s="10" t="str">
        <f>IFERROR(VLOOKUP(C17,Sheet1!$A$2:$B$4,2,FALSE),"")</f>
        <v/>
      </c>
      <c r="H17" s="10">
        <f t="shared" si="1"/>
        <v>0</v>
      </c>
      <c r="I17" s="7"/>
      <c r="J17" s="42">
        <f>ROUNDDOWN(H17*I17,-3)</f>
        <v>0</v>
      </c>
      <c r="K17" s="54" t="str">
        <f t="shared" ref="K17" si="4">IF(OR(C17="③",B17=""),"",G17*I17)</f>
        <v/>
      </c>
      <c r="L17" s="54" t="str">
        <f t="shared" si="3"/>
        <v/>
      </c>
    </row>
    <row r="18" spans="2:13" s="19" customFormat="1" ht="60" customHeight="1" thickBot="1">
      <c r="B18" s="104" t="s">
        <v>1</v>
      </c>
      <c r="C18" s="106"/>
      <c r="D18" s="14"/>
      <c r="E18" s="15"/>
      <c r="F18" s="15"/>
      <c r="G18" s="15"/>
      <c r="H18" s="15"/>
      <c r="I18" s="16">
        <f>SUM(I13:I17)</f>
        <v>0</v>
      </c>
      <c r="J18" s="11">
        <f>SUM(J13:J17)</f>
        <v>0</v>
      </c>
      <c r="K18" s="48">
        <f>SUM(K13:K17)</f>
        <v>0</v>
      </c>
      <c r="L18" s="67">
        <f>SUM(L13:L17)</f>
        <v>0</v>
      </c>
      <c r="M18" s="68">
        <f>IFERROR(K18-L18,"")</f>
        <v>0</v>
      </c>
    </row>
    <row r="19" spans="2:13" s="19" customFormat="1" ht="18" customHeight="1">
      <c r="B19" s="1"/>
      <c r="C19" s="1"/>
      <c r="D19" s="1"/>
      <c r="E19" s="1"/>
      <c r="F19" s="1"/>
      <c r="G19" s="1"/>
      <c r="H19" s="1"/>
      <c r="I19" s="1"/>
      <c r="J19" s="1"/>
      <c r="K19" s="1" t="s">
        <v>28</v>
      </c>
      <c r="L19" s="19" t="s">
        <v>50</v>
      </c>
      <c r="M19" s="1" t="s">
        <v>44</v>
      </c>
    </row>
    <row r="20" spans="2:13" s="19" customFormat="1" ht="18.600000000000001" customHeight="1">
      <c r="B20" s="75" t="s">
        <v>52</v>
      </c>
      <c r="C20" s="75"/>
      <c r="D20" s="1"/>
      <c r="E20" s="1"/>
      <c r="F20" s="1"/>
      <c r="G20" s="1"/>
      <c r="H20" s="1"/>
      <c r="I20" s="1"/>
      <c r="J20" s="1"/>
      <c r="K20" s="1"/>
    </row>
    <row r="21" spans="2:13" s="19" customFormat="1" ht="8.4" customHeight="1" thickBo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3" s="19" customFormat="1" ht="40.200000000000003" customHeight="1">
      <c r="B22" s="88" t="s">
        <v>43</v>
      </c>
      <c r="C22" s="140"/>
      <c r="D22" s="158"/>
      <c r="E22" s="158"/>
      <c r="F22" s="1"/>
      <c r="G22" s="1"/>
      <c r="H22" s="1"/>
      <c r="I22" s="1"/>
      <c r="J22" s="1"/>
      <c r="K22" s="1"/>
    </row>
    <row r="23" spans="2:13" s="19" customFormat="1" ht="15" customHeight="1" thickBot="1">
      <c r="B23" s="159" t="s">
        <v>13</v>
      </c>
      <c r="C23" s="142"/>
      <c r="D23" s="126"/>
      <c r="E23" s="126"/>
      <c r="F23" s="1"/>
      <c r="G23" s="1"/>
      <c r="H23" s="1"/>
      <c r="I23" s="1"/>
      <c r="J23" s="1"/>
      <c r="K23" s="1"/>
    </row>
    <row r="24" spans="2:13" s="19" customFormat="1" ht="60" customHeight="1" thickBot="1">
      <c r="B24" s="160">
        <f>M18</f>
        <v>0</v>
      </c>
      <c r="C24" s="161"/>
      <c r="D24" s="162"/>
      <c r="E24" s="162"/>
      <c r="F24" s="1"/>
      <c r="G24" s="1"/>
      <c r="H24" s="1"/>
      <c r="I24" s="1"/>
      <c r="J24" s="1"/>
      <c r="K24" s="1"/>
    </row>
    <row r="25" spans="2:13" s="19" customFormat="1" ht="8.4" customHeight="1" thickBo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3" s="19" customFormat="1" ht="61.2" customHeight="1">
      <c r="B26" s="88" t="s">
        <v>11</v>
      </c>
      <c r="C26" s="89"/>
      <c r="D26" s="90"/>
      <c r="E26" s="133" t="s">
        <v>3</v>
      </c>
      <c r="F26" s="133"/>
      <c r="G26" s="133" t="s">
        <v>79</v>
      </c>
      <c r="H26" s="133"/>
      <c r="I26" s="133" t="s">
        <v>37</v>
      </c>
      <c r="J26" s="92"/>
      <c r="K26" s="1"/>
    </row>
    <row r="27" spans="2:13" s="19" customFormat="1" ht="15" thickBot="1">
      <c r="B27" s="134"/>
      <c r="C27" s="135"/>
      <c r="D27" s="136"/>
      <c r="E27" s="137" t="s">
        <v>14</v>
      </c>
      <c r="F27" s="137"/>
      <c r="G27" s="137" t="s">
        <v>15</v>
      </c>
      <c r="H27" s="137"/>
      <c r="I27" s="137" t="s">
        <v>16</v>
      </c>
      <c r="J27" s="138"/>
      <c r="K27" s="1"/>
    </row>
    <row r="28" spans="2:13" s="19" customFormat="1" ht="14.4">
      <c r="B28" s="88"/>
      <c r="C28" s="89"/>
      <c r="D28" s="90"/>
      <c r="E28" s="126" t="s">
        <v>0</v>
      </c>
      <c r="F28" s="126"/>
      <c r="G28" s="127" t="s">
        <v>0</v>
      </c>
      <c r="H28" s="128"/>
      <c r="I28" s="126" t="s">
        <v>0</v>
      </c>
      <c r="J28" s="129"/>
      <c r="K28" s="1"/>
    </row>
    <row r="29" spans="2:13" s="19" customFormat="1" ht="60" customHeight="1">
      <c r="B29" s="170"/>
      <c r="C29" s="171"/>
      <c r="D29" s="172"/>
      <c r="E29" s="115"/>
      <c r="F29" s="115"/>
      <c r="G29" s="101">
        <f>ROUNDDOWN(E29*4/5,0)</f>
        <v>0</v>
      </c>
      <c r="H29" s="101"/>
      <c r="I29" s="116"/>
      <c r="J29" s="117"/>
      <c r="K29" s="1"/>
    </row>
    <row r="30" spans="2:13" s="19" customFormat="1" ht="60" customHeight="1">
      <c r="B30" s="112"/>
      <c r="C30" s="113"/>
      <c r="D30" s="114"/>
      <c r="E30" s="115"/>
      <c r="F30" s="115"/>
      <c r="G30" s="101">
        <f t="shared" ref="G30:G33" si="5">ROUNDDOWN(E30*4/5,0)</f>
        <v>0</v>
      </c>
      <c r="H30" s="101"/>
      <c r="I30" s="116"/>
      <c r="J30" s="117"/>
      <c r="K30" s="1"/>
    </row>
    <row r="31" spans="2:13" s="19" customFormat="1" ht="60" customHeight="1">
      <c r="B31" s="112"/>
      <c r="C31" s="113"/>
      <c r="D31" s="114"/>
      <c r="E31" s="143"/>
      <c r="F31" s="144"/>
      <c r="G31" s="101">
        <f t="shared" si="5"/>
        <v>0</v>
      </c>
      <c r="H31" s="101"/>
      <c r="I31" s="147"/>
      <c r="J31" s="148"/>
      <c r="K31" s="1"/>
    </row>
    <row r="32" spans="2:13" s="19" customFormat="1" ht="60" customHeight="1">
      <c r="B32" s="112"/>
      <c r="C32" s="113"/>
      <c r="D32" s="114"/>
      <c r="E32" s="100"/>
      <c r="F32" s="100"/>
      <c r="G32" s="101">
        <f t="shared" si="5"/>
        <v>0</v>
      </c>
      <c r="H32" s="101"/>
      <c r="I32" s="118"/>
      <c r="J32" s="119"/>
      <c r="K32" s="1"/>
    </row>
    <row r="33" spans="2:13" s="19" customFormat="1" ht="60" customHeight="1" thickBot="1">
      <c r="B33" s="97"/>
      <c r="C33" s="98"/>
      <c r="D33" s="99"/>
      <c r="E33" s="100"/>
      <c r="F33" s="100"/>
      <c r="G33" s="101">
        <f t="shared" si="5"/>
        <v>0</v>
      </c>
      <c r="H33" s="101"/>
      <c r="I33" s="102"/>
      <c r="J33" s="103"/>
      <c r="K33" s="1"/>
    </row>
    <row r="34" spans="2:13" s="19" customFormat="1" ht="60" customHeight="1" thickBot="1">
      <c r="B34" s="104" t="s">
        <v>1</v>
      </c>
      <c r="C34" s="105"/>
      <c r="D34" s="106"/>
      <c r="E34" s="107"/>
      <c r="F34" s="108"/>
      <c r="G34" s="109">
        <f>SUM(G29:H33)</f>
        <v>0</v>
      </c>
      <c r="H34" s="110"/>
      <c r="I34" s="109">
        <f>ROUNDDOWN(MIN(G34,B24),-3)</f>
        <v>0</v>
      </c>
      <c r="J34" s="111"/>
      <c r="K34" s="69"/>
    </row>
    <row r="35" spans="2:13" s="19" customFormat="1" ht="18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</row>
    <row r="36" spans="2:13" s="19" customFormat="1" ht="18.600000000000001" customHeight="1">
      <c r="B36" s="75" t="s">
        <v>53</v>
      </c>
      <c r="C36" s="75"/>
      <c r="D36" s="1"/>
      <c r="E36" s="1"/>
      <c r="F36" s="1"/>
      <c r="G36" s="1"/>
      <c r="H36" s="1"/>
      <c r="I36" s="1"/>
      <c r="J36" s="1"/>
      <c r="K36" s="1"/>
    </row>
    <row r="37" spans="2:13" s="19" customFormat="1" ht="8.4" customHeight="1" thickBo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3" s="19" customFormat="1" ht="40.200000000000003" customHeight="1">
      <c r="B38" s="76" t="s">
        <v>20</v>
      </c>
      <c r="C38" s="156" t="s">
        <v>23</v>
      </c>
      <c r="D38" s="156"/>
      <c r="E38" s="156" t="s">
        <v>42</v>
      </c>
      <c r="F38" s="157"/>
      <c r="G38" s="1"/>
      <c r="H38" s="1"/>
      <c r="I38" s="1"/>
      <c r="J38" s="1"/>
      <c r="K38" s="1"/>
    </row>
    <row r="39" spans="2:13" s="19" customFormat="1" ht="15" customHeight="1" thickBot="1">
      <c r="B39" s="77"/>
      <c r="C39" s="149"/>
      <c r="D39" s="149"/>
      <c r="E39" s="137" t="s">
        <v>19</v>
      </c>
      <c r="F39" s="138"/>
      <c r="G39" s="1"/>
      <c r="H39" s="1"/>
      <c r="I39" s="1"/>
      <c r="J39" s="1"/>
      <c r="K39" s="1"/>
    </row>
    <row r="40" spans="2:13" s="19" customFormat="1" ht="48" customHeight="1">
      <c r="B40" s="55" t="s">
        <v>66</v>
      </c>
      <c r="C40" s="176"/>
      <c r="D40" s="176"/>
      <c r="E40" s="151" t="str">
        <f>IFERROR(VLOOKUP(C40,Sheet1!$A$7:$C$10,2,FALSE),"")</f>
        <v/>
      </c>
      <c r="F40" s="152"/>
      <c r="G40" s="1"/>
      <c r="H40" s="1"/>
      <c r="I40" s="1"/>
      <c r="J40" s="1"/>
      <c r="K40" s="1"/>
    </row>
    <row r="41" spans="2:13" s="19" customFormat="1" ht="48" customHeight="1" thickBot="1">
      <c r="B41" s="78" t="s">
        <v>67</v>
      </c>
      <c r="C41" s="153"/>
      <c r="D41" s="153"/>
      <c r="E41" s="154" t="str">
        <f>IFERROR(VLOOKUP(C41,Sheet1!$A$7:$C$10,3,FALSE),"")</f>
        <v/>
      </c>
      <c r="F41" s="155"/>
      <c r="G41" s="1"/>
      <c r="H41" s="1"/>
      <c r="I41" s="1"/>
      <c r="J41" s="1"/>
      <c r="K41" s="1"/>
    </row>
    <row r="42" spans="2:13" s="19" customFormat="1" ht="8.4" customHeight="1" thickBo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3" s="19" customFormat="1" ht="61.2" customHeight="1">
      <c r="B43" s="88" t="s">
        <v>11</v>
      </c>
      <c r="C43" s="89"/>
      <c r="D43" s="90"/>
      <c r="E43" s="133" t="s">
        <v>3</v>
      </c>
      <c r="F43" s="133"/>
      <c r="G43" s="133" t="s">
        <v>80</v>
      </c>
      <c r="H43" s="133"/>
      <c r="I43" s="133" t="s">
        <v>72</v>
      </c>
      <c r="J43" s="92"/>
      <c r="K43" s="1"/>
    </row>
    <row r="44" spans="2:13" s="19" customFormat="1" ht="15" thickBot="1">
      <c r="B44" s="134"/>
      <c r="C44" s="135"/>
      <c r="D44" s="136"/>
      <c r="E44" s="137" t="s">
        <v>71</v>
      </c>
      <c r="F44" s="137"/>
      <c r="G44" s="137" t="s">
        <v>38</v>
      </c>
      <c r="H44" s="137"/>
      <c r="I44" s="137" t="s">
        <v>73</v>
      </c>
      <c r="J44" s="138"/>
      <c r="K44" s="1"/>
    </row>
    <row r="45" spans="2:13" s="19" customFormat="1" ht="14.4">
      <c r="B45" s="88"/>
      <c r="C45" s="89"/>
      <c r="D45" s="90"/>
      <c r="E45" s="126" t="s">
        <v>0</v>
      </c>
      <c r="F45" s="126"/>
      <c r="G45" s="127" t="s">
        <v>0</v>
      </c>
      <c r="H45" s="128"/>
      <c r="I45" s="126" t="s">
        <v>0</v>
      </c>
      <c r="J45" s="129"/>
      <c r="K45" s="1"/>
    </row>
    <row r="46" spans="2:13" s="19" customFormat="1" ht="45.6" customHeight="1">
      <c r="B46" s="170"/>
      <c r="C46" s="171"/>
      <c r="D46" s="172"/>
      <c r="E46" s="115"/>
      <c r="F46" s="115"/>
      <c r="G46" s="101">
        <f>ROUNDDOWN(E46*4/5,0)</f>
        <v>0</v>
      </c>
      <c r="H46" s="101"/>
      <c r="I46" s="116"/>
      <c r="J46" s="117"/>
      <c r="K46" s="1"/>
    </row>
    <row r="47" spans="2:13" s="19" customFormat="1" ht="60" customHeight="1">
      <c r="B47" s="112"/>
      <c r="C47" s="113"/>
      <c r="D47" s="114"/>
      <c r="E47" s="115"/>
      <c r="F47" s="115"/>
      <c r="G47" s="101">
        <f>ROUNDDOWN(E47*4/5,0)</f>
        <v>0</v>
      </c>
      <c r="H47" s="101"/>
      <c r="I47" s="116"/>
      <c r="J47" s="117"/>
      <c r="K47" s="1"/>
    </row>
    <row r="48" spans="2:13" s="19" customFormat="1" ht="60" customHeight="1">
      <c r="B48" s="112"/>
      <c r="C48" s="113"/>
      <c r="D48" s="114"/>
      <c r="E48" s="143"/>
      <c r="F48" s="144"/>
      <c r="G48" s="145">
        <f>ROUNDDOWN(E48*4/5,0)</f>
        <v>0</v>
      </c>
      <c r="H48" s="146"/>
      <c r="I48" s="147"/>
      <c r="J48" s="148"/>
      <c r="K48" s="1"/>
    </row>
    <row r="49" spans="2:12" s="19" customFormat="1" ht="60" customHeight="1">
      <c r="B49" s="112"/>
      <c r="C49" s="113"/>
      <c r="D49" s="114"/>
      <c r="E49" s="100"/>
      <c r="F49" s="100"/>
      <c r="G49" s="101">
        <f>ROUNDDOWN(E49*4/5,0)</f>
        <v>0</v>
      </c>
      <c r="H49" s="101"/>
      <c r="I49" s="118"/>
      <c r="J49" s="119"/>
      <c r="K49" s="1"/>
    </row>
    <row r="50" spans="2:12" s="19" customFormat="1" ht="60" customHeight="1" thickBot="1">
      <c r="B50" s="97"/>
      <c r="C50" s="98"/>
      <c r="D50" s="99"/>
      <c r="E50" s="100"/>
      <c r="F50" s="100"/>
      <c r="G50" s="101">
        <f>ROUNDDOWN(E50*4/5,0)</f>
        <v>0</v>
      </c>
      <c r="H50" s="101"/>
      <c r="I50" s="102"/>
      <c r="J50" s="103"/>
      <c r="K50" s="1"/>
    </row>
    <row r="51" spans="2:12" s="19" customFormat="1" ht="60" customHeight="1" thickBot="1">
      <c r="B51" s="104" t="s">
        <v>1</v>
      </c>
      <c r="C51" s="105"/>
      <c r="D51" s="106"/>
      <c r="E51" s="107"/>
      <c r="F51" s="108"/>
      <c r="G51" s="109">
        <f>SUM(G46:H50)</f>
        <v>0</v>
      </c>
      <c r="H51" s="110"/>
      <c r="I51" s="109">
        <f>ROUNDDOWN(MIN(G51,E40:F41),-3)</f>
        <v>0</v>
      </c>
      <c r="J51" s="111"/>
      <c r="K51" s="69"/>
    </row>
    <row r="52" spans="2:12" s="19" customFormat="1" ht="14.4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2" s="19" customFormat="1" ht="16.2">
      <c r="B53" s="79" t="s">
        <v>54</v>
      </c>
      <c r="C53" s="79"/>
      <c r="D53" s="1"/>
      <c r="E53" s="1"/>
      <c r="F53" s="1"/>
      <c r="G53" s="1"/>
      <c r="H53" s="1"/>
      <c r="I53" s="1"/>
      <c r="J53" s="1"/>
      <c r="K53" s="1"/>
    </row>
    <row r="54" spans="2:12" s="19" customFormat="1" ht="12.6" customHeight="1" thickBot="1">
      <c r="D54" s="1"/>
      <c r="E54" s="1"/>
      <c r="F54" s="1"/>
      <c r="G54" s="1"/>
      <c r="H54" s="1"/>
      <c r="I54" s="1"/>
      <c r="J54" s="1"/>
      <c r="K54" s="1"/>
    </row>
    <row r="55" spans="2:12" s="19" customFormat="1" ht="40.799999999999997" customHeight="1">
      <c r="B55" s="34" t="s">
        <v>23</v>
      </c>
      <c r="C55" s="139" t="s">
        <v>42</v>
      </c>
      <c r="D55" s="140"/>
      <c r="E55" s="1"/>
      <c r="F55" s="1"/>
      <c r="G55" s="1"/>
      <c r="H55" s="1"/>
      <c r="I55" s="1"/>
      <c r="J55" s="1"/>
      <c r="K55" s="1"/>
    </row>
    <row r="56" spans="2:12" s="19" customFormat="1" ht="15" thickBot="1">
      <c r="B56" s="40"/>
      <c r="C56" s="141" t="s">
        <v>74</v>
      </c>
      <c r="D56" s="142"/>
      <c r="E56" s="1"/>
      <c r="F56" s="1"/>
      <c r="G56" s="1"/>
      <c r="H56" s="1"/>
      <c r="I56" s="1"/>
      <c r="J56" s="1"/>
      <c r="K56" s="1"/>
    </row>
    <row r="57" spans="2:12" s="19" customFormat="1" ht="48" customHeight="1" thickBot="1">
      <c r="B57" s="53"/>
      <c r="C57" s="131" t="str">
        <f>IFERROR(VLOOKUP(B57,Sheet1!$A$7:$B$10,2,FALSE),"")</f>
        <v/>
      </c>
      <c r="D57" s="132"/>
      <c r="E57" s="1"/>
      <c r="F57" s="1"/>
      <c r="G57" s="1"/>
      <c r="H57" s="1"/>
      <c r="I57" s="1"/>
      <c r="J57" s="1"/>
      <c r="K57" s="1"/>
    </row>
    <row r="58" spans="2:12" s="19" customFormat="1" ht="15" thickBo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2" s="25" customFormat="1" ht="78.599999999999994" customHeight="1">
      <c r="B59" s="88" t="s">
        <v>11</v>
      </c>
      <c r="C59" s="89"/>
      <c r="D59" s="90"/>
      <c r="E59" s="133" t="s">
        <v>3</v>
      </c>
      <c r="F59" s="133"/>
      <c r="G59" s="133" t="s">
        <v>81</v>
      </c>
      <c r="H59" s="133"/>
      <c r="I59" s="133" t="s">
        <v>75</v>
      </c>
      <c r="J59" s="92"/>
      <c r="K59" s="24"/>
      <c r="L59" s="24"/>
    </row>
    <row r="60" spans="2:12" s="19" customFormat="1" ht="15" customHeight="1" thickBot="1">
      <c r="B60" s="134"/>
      <c r="C60" s="135"/>
      <c r="D60" s="136"/>
      <c r="E60" s="137" t="s">
        <v>39</v>
      </c>
      <c r="F60" s="137"/>
      <c r="G60" s="137" t="s">
        <v>40</v>
      </c>
      <c r="H60" s="137"/>
      <c r="I60" s="137" t="s">
        <v>41</v>
      </c>
      <c r="J60" s="138"/>
      <c r="K60" s="1"/>
      <c r="L60" s="1"/>
    </row>
    <row r="61" spans="2:12" s="19" customFormat="1" ht="15" customHeight="1">
      <c r="B61" s="88"/>
      <c r="C61" s="89"/>
      <c r="D61" s="90"/>
      <c r="E61" s="126" t="s">
        <v>0</v>
      </c>
      <c r="F61" s="126"/>
      <c r="G61" s="127" t="s">
        <v>0</v>
      </c>
      <c r="H61" s="128"/>
      <c r="I61" s="126" t="s">
        <v>0</v>
      </c>
      <c r="J61" s="129"/>
      <c r="K61" s="1"/>
      <c r="L61" s="1"/>
    </row>
    <row r="62" spans="2:12" s="19" customFormat="1" ht="45.6" customHeight="1">
      <c r="B62" s="170"/>
      <c r="C62" s="171"/>
      <c r="D62" s="172"/>
      <c r="E62" s="115"/>
      <c r="F62" s="115"/>
      <c r="G62" s="101">
        <f>ROUNDDOWN(E62*4/5,0)</f>
        <v>0</v>
      </c>
      <c r="H62" s="101"/>
      <c r="I62" s="116"/>
      <c r="J62" s="117"/>
      <c r="K62" s="1"/>
    </row>
    <row r="63" spans="2:12" s="19" customFormat="1" ht="60" customHeight="1">
      <c r="B63" s="112"/>
      <c r="C63" s="113"/>
      <c r="D63" s="114"/>
      <c r="E63" s="115"/>
      <c r="F63" s="115"/>
      <c r="G63" s="101">
        <f>ROUNDDOWN(E63*4/5,0)</f>
        <v>0</v>
      </c>
      <c r="H63" s="101"/>
      <c r="I63" s="116"/>
      <c r="J63" s="117"/>
      <c r="K63" s="1"/>
    </row>
    <row r="64" spans="2:12" s="19" customFormat="1" ht="60" customHeight="1">
      <c r="B64" s="112"/>
      <c r="C64" s="113"/>
      <c r="D64" s="114"/>
      <c r="E64" s="100"/>
      <c r="F64" s="100"/>
      <c r="G64" s="101">
        <f>ROUNDDOWN(E64*4/5,0)</f>
        <v>0</v>
      </c>
      <c r="H64" s="101"/>
      <c r="I64" s="118"/>
      <c r="J64" s="119"/>
      <c r="K64" s="47">
        <f>SUM(J62:J64)</f>
        <v>0</v>
      </c>
    </row>
    <row r="65" spans="2:12" s="19" customFormat="1" ht="60" customHeight="1" thickBot="1">
      <c r="B65" s="97"/>
      <c r="C65" s="98"/>
      <c r="D65" s="99"/>
      <c r="E65" s="100"/>
      <c r="F65" s="100"/>
      <c r="G65" s="101">
        <f>ROUNDDOWN(E65*4/5,0)</f>
        <v>0</v>
      </c>
      <c r="H65" s="101"/>
      <c r="I65" s="102"/>
      <c r="J65" s="103"/>
      <c r="K65" s="1"/>
    </row>
    <row r="66" spans="2:12" s="19" customFormat="1" ht="64.2" customHeight="1" thickBot="1">
      <c r="B66" s="104" t="s">
        <v>1</v>
      </c>
      <c r="C66" s="105"/>
      <c r="D66" s="106"/>
      <c r="E66" s="107"/>
      <c r="F66" s="108"/>
      <c r="G66" s="109">
        <f>SUM(G62:H65)</f>
        <v>0</v>
      </c>
      <c r="H66" s="110"/>
      <c r="I66" s="109">
        <f>ROUNDDOWN(MIN(G66,E56:F57),-3)</f>
        <v>0</v>
      </c>
      <c r="J66" s="111"/>
      <c r="K66" s="1"/>
    </row>
    <row r="67" spans="2:12" s="19" customFormat="1" ht="21" customHeight="1">
      <c r="B67" s="5"/>
      <c r="C67" s="5"/>
      <c r="D67" s="5"/>
      <c r="E67" s="70"/>
      <c r="F67" s="70"/>
      <c r="G67" s="71"/>
      <c r="H67" s="71"/>
      <c r="I67" s="71"/>
      <c r="J67" s="71"/>
      <c r="K67" s="1"/>
    </row>
    <row r="68" spans="2:12" s="57" customFormat="1" ht="39.6" customHeight="1">
      <c r="B68" s="87" t="s">
        <v>55</v>
      </c>
      <c r="C68" s="87"/>
      <c r="D68" s="87"/>
      <c r="E68" s="87"/>
      <c r="F68" s="87"/>
      <c r="G68" s="87"/>
      <c r="H68" s="87"/>
      <c r="I68" s="56"/>
      <c r="J68" s="56"/>
      <c r="K68" s="56"/>
    </row>
    <row r="69" spans="2:12" s="19" customFormat="1" ht="8.4" customHeight="1" thickBo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2" s="19" customFormat="1" ht="33" customHeight="1">
      <c r="B70" s="88" t="s">
        <v>17</v>
      </c>
      <c r="C70" s="89"/>
      <c r="D70" s="90"/>
      <c r="E70" s="26" t="s">
        <v>18</v>
      </c>
      <c r="F70" s="1"/>
      <c r="G70" s="1"/>
      <c r="H70" s="1"/>
      <c r="I70" s="91" t="s">
        <v>77</v>
      </c>
      <c r="J70" s="92"/>
      <c r="K70" s="1"/>
    </row>
    <row r="71" spans="2:12" s="19" customFormat="1" ht="13.2" customHeight="1" thickBot="1">
      <c r="B71" s="29"/>
      <c r="C71" s="60"/>
      <c r="D71" s="30"/>
      <c r="E71" s="31" t="s">
        <v>76</v>
      </c>
      <c r="F71" s="1"/>
      <c r="G71" s="1"/>
      <c r="H71" s="1"/>
      <c r="I71" s="93"/>
      <c r="J71" s="94"/>
      <c r="K71" s="1"/>
    </row>
    <row r="72" spans="2:12" s="19" customFormat="1" ht="13.2" customHeight="1">
      <c r="B72" s="88"/>
      <c r="C72" s="89"/>
      <c r="D72" s="90"/>
      <c r="E72" s="27" t="s">
        <v>0</v>
      </c>
      <c r="F72" s="1"/>
      <c r="G72" s="1"/>
      <c r="H72" s="1"/>
      <c r="I72" s="95" t="s">
        <v>0</v>
      </c>
      <c r="J72" s="96"/>
      <c r="K72" s="1"/>
    </row>
    <row r="73" spans="2:12" s="19" customFormat="1" ht="74.400000000000006" customHeight="1" thickBot="1">
      <c r="B73" s="173"/>
      <c r="C73" s="174"/>
      <c r="D73" s="175"/>
      <c r="E73" s="28" t="str">
        <f>IF(B73="","0","50,000")</f>
        <v>0</v>
      </c>
      <c r="F73" s="1"/>
      <c r="G73" s="1"/>
      <c r="H73" s="1"/>
      <c r="I73" s="84">
        <f>IFERROR(MIN(J18+I34+I51+I66+E73,B6),"")</f>
        <v>0</v>
      </c>
      <c r="J73" s="85"/>
      <c r="K73" s="1"/>
    </row>
    <row r="74" spans="2:12" s="72" customFormat="1" ht="28.2" customHeight="1">
      <c r="B74" s="86" t="s">
        <v>8</v>
      </c>
      <c r="C74" s="86"/>
      <c r="D74" s="86"/>
      <c r="E74" s="86"/>
      <c r="F74" s="86"/>
      <c r="G74" s="86"/>
      <c r="H74" s="86"/>
      <c r="I74" s="86"/>
      <c r="J74" s="86"/>
      <c r="K74" s="20"/>
      <c r="L74" s="20"/>
    </row>
    <row r="75" spans="2:12" s="19" customFormat="1" ht="14.4">
      <c r="B75" s="1"/>
      <c r="C75" s="1"/>
      <c r="D75" s="1"/>
      <c r="E75" s="1"/>
      <c r="F75" s="1"/>
      <c r="G75" s="1"/>
      <c r="H75" s="1"/>
      <c r="I75" s="1"/>
      <c r="J75" s="1"/>
      <c r="K75" s="1"/>
    </row>
  </sheetData>
  <mergeCells count="133">
    <mergeCell ref="B66:D66"/>
    <mergeCell ref="E66:F66"/>
    <mergeCell ref="G66:H66"/>
    <mergeCell ref="I66:J66"/>
    <mergeCell ref="B64:D64"/>
    <mergeCell ref="E64:F64"/>
    <mergeCell ref="G64:H64"/>
    <mergeCell ref="I64:J64"/>
    <mergeCell ref="B65:D65"/>
    <mergeCell ref="E65:F65"/>
    <mergeCell ref="G65:H65"/>
    <mergeCell ref="I65:J65"/>
    <mergeCell ref="B63:D63"/>
    <mergeCell ref="E63:F63"/>
    <mergeCell ref="G63:H63"/>
    <mergeCell ref="I63:J63"/>
    <mergeCell ref="E60:F60"/>
    <mergeCell ref="G60:H60"/>
    <mergeCell ref="I60:J60"/>
    <mergeCell ref="B61:D62"/>
    <mergeCell ref="E61:F61"/>
    <mergeCell ref="G61:H61"/>
    <mergeCell ref="I61:J61"/>
    <mergeCell ref="E62:F62"/>
    <mergeCell ref="G62:H62"/>
    <mergeCell ref="I62:J62"/>
    <mergeCell ref="B18:C18"/>
    <mergeCell ref="C55:D55"/>
    <mergeCell ref="C56:D56"/>
    <mergeCell ref="C57:D57"/>
    <mergeCell ref="B59:D59"/>
    <mergeCell ref="E59:F59"/>
    <mergeCell ref="E31:F31"/>
    <mergeCell ref="B31:D31"/>
    <mergeCell ref="C38:D38"/>
    <mergeCell ref="C39:D39"/>
    <mergeCell ref="C40:D40"/>
    <mergeCell ref="C41:D41"/>
    <mergeCell ref="E38:F38"/>
    <mergeCell ref="E39:F39"/>
    <mergeCell ref="E40:F40"/>
    <mergeCell ref="E41:F41"/>
    <mergeCell ref="E30:F30"/>
    <mergeCell ref="B48:D48"/>
    <mergeCell ref="B34:D34"/>
    <mergeCell ref="G30:H30"/>
    <mergeCell ref="I30:J30"/>
    <mergeCell ref="E28:F28"/>
    <mergeCell ref="G28:H28"/>
    <mergeCell ref="I28:J28"/>
    <mergeCell ref="E29:F29"/>
    <mergeCell ref="G29:H29"/>
    <mergeCell ref="I29:J29"/>
    <mergeCell ref="I48:J48"/>
    <mergeCell ref="G48:H48"/>
    <mergeCell ref="E48:F48"/>
    <mergeCell ref="I31:J31"/>
    <mergeCell ref="G31:H31"/>
    <mergeCell ref="E34:F34"/>
    <mergeCell ref="G34:H34"/>
    <mergeCell ref="I34:J34"/>
    <mergeCell ref="B68:H68"/>
    <mergeCell ref="B73:D73"/>
    <mergeCell ref="B72:D72"/>
    <mergeCell ref="B32:D32"/>
    <mergeCell ref="E32:F32"/>
    <mergeCell ref="G32:H32"/>
    <mergeCell ref="I32:J32"/>
    <mergeCell ref="B33:D33"/>
    <mergeCell ref="E33:F33"/>
    <mergeCell ref="G33:H33"/>
    <mergeCell ref="I33:J33"/>
    <mergeCell ref="G49:H49"/>
    <mergeCell ref="I49:J49"/>
    <mergeCell ref="B50:D50"/>
    <mergeCell ref="E50:F50"/>
    <mergeCell ref="G50:H50"/>
    <mergeCell ref="I50:J50"/>
    <mergeCell ref="B47:D47"/>
    <mergeCell ref="E47:F47"/>
    <mergeCell ref="G47:H47"/>
    <mergeCell ref="I47:J47"/>
    <mergeCell ref="B45:D46"/>
    <mergeCell ref="E45:F45"/>
    <mergeCell ref="G45:H45"/>
    <mergeCell ref="B74:J74"/>
    <mergeCell ref="B8:J8"/>
    <mergeCell ref="D22:E22"/>
    <mergeCell ref="D23:E23"/>
    <mergeCell ref="D24:E24"/>
    <mergeCell ref="B26:D26"/>
    <mergeCell ref="E26:F26"/>
    <mergeCell ref="G26:H26"/>
    <mergeCell ref="I26:J26"/>
    <mergeCell ref="B27:D27"/>
    <mergeCell ref="I71:J71"/>
    <mergeCell ref="I72:J72"/>
    <mergeCell ref="I73:J73"/>
    <mergeCell ref="B51:D51"/>
    <mergeCell ref="E51:F51"/>
    <mergeCell ref="G51:H51"/>
    <mergeCell ref="I51:J51"/>
    <mergeCell ref="B70:D70"/>
    <mergeCell ref="I70:J70"/>
    <mergeCell ref="G59:H59"/>
    <mergeCell ref="I59:J59"/>
    <mergeCell ref="B60:D60"/>
    <mergeCell ref="B49:D49"/>
    <mergeCell ref="E49:F49"/>
    <mergeCell ref="B3:J3"/>
    <mergeCell ref="H4:J4"/>
    <mergeCell ref="H5:J5"/>
    <mergeCell ref="E27:F27"/>
    <mergeCell ref="G27:H27"/>
    <mergeCell ref="I27:J27"/>
    <mergeCell ref="B28:D29"/>
    <mergeCell ref="I45:J45"/>
    <mergeCell ref="E46:F46"/>
    <mergeCell ref="G46:H46"/>
    <mergeCell ref="I46:J46"/>
    <mergeCell ref="B43:D43"/>
    <mergeCell ref="E43:F43"/>
    <mergeCell ref="G43:H43"/>
    <mergeCell ref="I43:J43"/>
    <mergeCell ref="B44:D44"/>
    <mergeCell ref="E44:F44"/>
    <mergeCell ref="G44:H44"/>
    <mergeCell ref="I44:J44"/>
    <mergeCell ref="B10:C10"/>
    <mergeCell ref="B22:C22"/>
    <mergeCell ref="B23:C23"/>
    <mergeCell ref="B24:C24"/>
    <mergeCell ref="B30:D30"/>
  </mergeCells>
  <phoneticPr fontId="2"/>
  <dataValidations count="1">
    <dataValidation type="list" allowBlank="1" showInputMessage="1" showErrorMessage="1" sqref="C40:C41 B57" xr:uid="{FE2B6658-95CD-4115-887E-D8B1B6CA3C5A}">
      <formula1>"１名以上１０名以下,１１名以上２０名以下,２１名以上３０名以下,３１名以上"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65" fitToHeight="0" orientation="landscape" r:id="rId1"/>
  <headerFooter alignWithMargins="0"/>
  <rowBreaks count="3" manualBreakCount="3">
    <brk id="19" max="9" man="1"/>
    <brk id="35" max="9" man="1"/>
    <brk id="52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FB09D0-0925-498B-8B37-D3E52C5229E0}">
          <x14:formula1>
            <xm:f>Sheet1!$A$16:$A$25</xm:f>
          </x14:formula1>
          <xm:sqref>B13:B17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1B589-48AD-42A9-B60B-B287477CF576}">
  <sheetPr>
    <tabColor rgb="FFFF0000"/>
    <pageSetUpPr fitToPage="1"/>
  </sheetPr>
  <dimension ref="B2:M75"/>
  <sheetViews>
    <sheetView view="pageBreakPreview" zoomScale="70" zoomScaleNormal="70" zoomScaleSheetLayoutView="70" workbookViewId="0">
      <selection activeCell="B12" sqref="B12"/>
    </sheetView>
  </sheetViews>
  <sheetFormatPr defaultColWidth="9" defaultRowHeight="13.2"/>
  <cols>
    <col min="1" max="1" width="9" style="8"/>
    <col min="2" max="2" width="40.21875" style="3" customWidth="1"/>
    <col min="3" max="3" width="8.5546875" style="3" customWidth="1"/>
    <col min="4" max="4" width="37.44140625" style="3" customWidth="1"/>
    <col min="5" max="5" width="22.109375" style="3" customWidth="1"/>
    <col min="6" max="8" width="19.6640625" style="3" customWidth="1"/>
    <col min="9" max="9" width="13.77734375" style="3" customWidth="1"/>
    <col min="10" max="10" width="29.21875" style="3" customWidth="1"/>
    <col min="11" max="11" width="15" style="3" customWidth="1"/>
    <col min="12" max="12" width="12.109375" style="8" bestFit="1" customWidth="1"/>
    <col min="13" max="13" width="9.88671875" style="8" bestFit="1" customWidth="1"/>
    <col min="14" max="16384" width="9" style="8"/>
  </cols>
  <sheetData>
    <row r="2" spans="2:12" ht="18.75" customHeight="1">
      <c r="B2" s="1" t="s">
        <v>9</v>
      </c>
      <c r="C2" s="1"/>
      <c r="D2" s="1"/>
      <c r="E2" s="2"/>
      <c r="L2" s="3"/>
    </row>
    <row r="3" spans="2:12" ht="30" customHeight="1" thickBot="1">
      <c r="B3" s="163" t="s">
        <v>10</v>
      </c>
      <c r="C3" s="163"/>
      <c r="D3" s="163"/>
      <c r="E3" s="163"/>
      <c r="F3" s="163"/>
      <c r="G3" s="163"/>
      <c r="H3" s="163"/>
      <c r="I3" s="163"/>
      <c r="J3" s="163"/>
      <c r="K3" s="4"/>
      <c r="L3" s="4"/>
    </row>
    <row r="4" spans="2:12" ht="19.5" customHeight="1">
      <c r="B4" s="38" t="s">
        <v>4</v>
      </c>
      <c r="C4" s="24"/>
      <c r="D4" s="5"/>
      <c r="E4" s="5"/>
      <c r="F4" s="5"/>
      <c r="G4" s="73" t="s">
        <v>69</v>
      </c>
      <c r="H4" s="164" t="s">
        <v>82</v>
      </c>
      <c r="I4" s="164"/>
      <c r="J4" s="164"/>
      <c r="K4" s="6"/>
      <c r="L4" s="4"/>
    </row>
    <row r="5" spans="2:12" ht="18.75" customHeight="1" thickBot="1">
      <c r="B5" s="39" t="s">
        <v>30</v>
      </c>
      <c r="C5" s="18"/>
      <c r="D5" s="1"/>
      <c r="E5" s="1"/>
      <c r="F5" s="1"/>
      <c r="G5" s="74" t="s">
        <v>70</v>
      </c>
      <c r="H5" s="165" t="s">
        <v>83</v>
      </c>
      <c r="I5" s="165"/>
      <c r="J5" s="165"/>
      <c r="K5" s="1"/>
      <c r="L5" s="3"/>
    </row>
    <row r="6" spans="2:12" ht="32.4" customHeight="1" thickBot="1">
      <c r="B6" s="49">
        <v>6000000</v>
      </c>
      <c r="C6" s="58"/>
      <c r="D6" s="1"/>
      <c r="E6" s="1"/>
      <c r="F6" s="1"/>
      <c r="G6" s="1"/>
      <c r="H6" s="1"/>
      <c r="I6" s="1"/>
      <c r="J6" s="1"/>
      <c r="L6" s="3"/>
    </row>
    <row r="7" spans="2:12" s="19" customFormat="1" ht="15" customHeight="1">
      <c r="B7" s="1"/>
      <c r="C7" s="1"/>
      <c r="D7" s="1"/>
      <c r="E7" s="1"/>
      <c r="F7" s="1"/>
      <c r="G7" s="1"/>
      <c r="H7" s="1"/>
      <c r="I7" s="1"/>
      <c r="J7" s="18"/>
      <c r="K7" s="1"/>
      <c r="L7" s="1"/>
    </row>
    <row r="8" spans="2:12" s="19" customFormat="1" ht="58.8" customHeight="1">
      <c r="B8" s="87" t="s">
        <v>51</v>
      </c>
      <c r="C8" s="87"/>
      <c r="D8" s="87"/>
      <c r="E8" s="87"/>
      <c r="F8" s="87"/>
      <c r="G8" s="87"/>
      <c r="H8" s="87"/>
      <c r="I8" s="87"/>
      <c r="J8" s="87"/>
      <c r="K8" s="1"/>
      <c r="L8" s="1"/>
    </row>
    <row r="9" spans="2:12" s="19" customFormat="1" ht="7.8" customHeight="1" thickBot="1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s="25" customFormat="1" ht="94.8" customHeight="1">
      <c r="B10" s="166" t="s">
        <v>65</v>
      </c>
      <c r="C10" s="167"/>
      <c r="D10" s="35" t="s">
        <v>11</v>
      </c>
      <c r="E10" s="35" t="s">
        <v>3</v>
      </c>
      <c r="F10" s="35" t="s">
        <v>78</v>
      </c>
      <c r="G10" s="35" t="s">
        <v>5</v>
      </c>
      <c r="H10" s="35" t="s">
        <v>36</v>
      </c>
      <c r="I10" s="35" t="s">
        <v>6</v>
      </c>
      <c r="J10" s="32" t="s">
        <v>35</v>
      </c>
      <c r="K10" s="24"/>
      <c r="L10" s="24"/>
    </row>
    <row r="11" spans="2:12" s="19" customFormat="1" ht="15" customHeight="1" thickBot="1">
      <c r="B11" s="61"/>
      <c r="C11" s="59"/>
      <c r="D11" s="36"/>
      <c r="E11" s="36" t="s">
        <v>31</v>
      </c>
      <c r="F11" s="36" t="s">
        <v>32</v>
      </c>
      <c r="G11" s="36" t="s">
        <v>33</v>
      </c>
      <c r="H11" s="36" t="s">
        <v>2</v>
      </c>
      <c r="I11" s="36" t="s">
        <v>34</v>
      </c>
      <c r="J11" s="37" t="s">
        <v>12</v>
      </c>
      <c r="K11" s="1"/>
      <c r="L11" s="1"/>
    </row>
    <row r="12" spans="2:12" s="19" customFormat="1" ht="15" customHeight="1">
      <c r="B12" s="62"/>
      <c r="C12" s="64"/>
      <c r="D12" s="43"/>
      <c r="E12" s="17" t="s">
        <v>0</v>
      </c>
      <c r="F12" s="17" t="s">
        <v>0</v>
      </c>
      <c r="G12" s="17" t="s">
        <v>0</v>
      </c>
      <c r="H12" s="17" t="s">
        <v>0</v>
      </c>
      <c r="I12" s="17" t="s">
        <v>7</v>
      </c>
      <c r="J12" s="33" t="s">
        <v>0</v>
      </c>
      <c r="K12" s="1"/>
      <c r="L12" s="1"/>
    </row>
    <row r="13" spans="2:12" s="19" customFormat="1" ht="60" customHeight="1">
      <c r="B13" s="80" t="s">
        <v>64</v>
      </c>
      <c r="C13" s="65" t="str">
        <f>IFERROR(VLOOKUP(B13,Sheet1!$A$16:$B$25,2,FALSE),"")</f>
        <v>①</v>
      </c>
      <c r="D13" s="45" t="s">
        <v>46</v>
      </c>
      <c r="E13" s="12">
        <v>1000000</v>
      </c>
      <c r="F13" s="10">
        <f>ROUNDDOWN(E13*4/5,0)</f>
        <v>800000</v>
      </c>
      <c r="G13" s="10">
        <f>IFERROR(VLOOKUP(C13,Sheet1!$A$2:$B$4,2,FALSE),"")</f>
        <v>1000000</v>
      </c>
      <c r="H13" s="10">
        <f>MIN(F13,G13)</f>
        <v>800000</v>
      </c>
      <c r="I13" s="12">
        <v>2</v>
      </c>
      <c r="J13" s="41">
        <f>ROUNDDOWN(H13*I13,-3)</f>
        <v>1600000</v>
      </c>
      <c r="K13" s="54">
        <f>IF(OR(C13="③",B13=""),"",G13*I13)</f>
        <v>2000000</v>
      </c>
      <c r="L13" s="54">
        <f>IF(K13="","",J13)</f>
        <v>1600000</v>
      </c>
    </row>
    <row r="14" spans="2:12" s="19" customFormat="1" ht="60" customHeight="1">
      <c r="B14" s="80" t="s">
        <v>62</v>
      </c>
      <c r="C14" s="65" t="str">
        <f>IFERROR(VLOOKUP(B14,Sheet1!$A$16:$B$25,2,FALSE),"")</f>
        <v>②</v>
      </c>
      <c r="D14" s="46" t="s">
        <v>47</v>
      </c>
      <c r="E14" s="13">
        <v>450000</v>
      </c>
      <c r="F14" s="10">
        <f t="shared" ref="F14:F17" si="0">ROUNDDOWN(E14*4/5,0)</f>
        <v>360000</v>
      </c>
      <c r="G14" s="10">
        <f>IFERROR(VLOOKUP(C14,Sheet1!$A$2:$B$4,2,FALSE),"")</f>
        <v>300000</v>
      </c>
      <c r="H14" s="10">
        <f t="shared" ref="H14:H17" si="1">MIN(F14,G14)</f>
        <v>300000</v>
      </c>
      <c r="I14" s="13">
        <v>5</v>
      </c>
      <c r="J14" s="41">
        <f t="shared" ref="J14:J15" si="2">ROUNDDOWN(H14*I14,-3)</f>
        <v>1500000</v>
      </c>
      <c r="K14" s="54">
        <f>IF(OR(C14="③",B14=""),"",G14*I14)</f>
        <v>1500000</v>
      </c>
      <c r="L14" s="54">
        <f t="shared" ref="L14:L17" si="3">IF(K14="","",J14)</f>
        <v>1500000</v>
      </c>
    </row>
    <row r="15" spans="2:12" s="19" customFormat="1" ht="60" customHeight="1">
      <c r="B15" s="80" t="s">
        <v>63</v>
      </c>
      <c r="C15" s="65" t="str">
        <f>IFERROR(VLOOKUP(B15,Sheet1!$A$16:$B$25,2,FALSE),"")</f>
        <v>③</v>
      </c>
      <c r="D15" s="46" t="s">
        <v>84</v>
      </c>
      <c r="E15" s="13">
        <v>200000</v>
      </c>
      <c r="F15" s="10">
        <f t="shared" si="0"/>
        <v>160000</v>
      </c>
      <c r="G15" s="10">
        <f>IFERROR(VLOOKUP(C15,Sheet1!$A$2:$B$4,2,FALSE),"")</f>
        <v>1000000</v>
      </c>
      <c r="H15" s="10">
        <f t="shared" si="1"/>
        <v>160000</v>
      </c>
      <c r="I15" s="13">
        <v>3</v>
      </c>
      <c r="J15" s="41">
        <f t="shared" si="2"/>
        <v>480000</v>
      </c>
      <c r="K15" s="54" t="str">
        <f>IF(OR(C15="③",B15=""),"",G15*I15)</f>
        <v/>
      </c>
      <c r="L15" s="54" t="str">
        <f t="shared" si="3"/>
        <v/>
      </c>
    </row>
    <row r="16" spans="2:12" s="19" customFormat="1" ht="60" customHeight="1">
      <c r="B16" s="63"/>
      <c r="C16" s="65" t="str">
        <f>IFERROR(VLOOKUP(B16,Sheet1!$A$16:$B$25,2,FALSE),"")</f>
        <v/>
      </c>
      <c r="D16" s="21"/>
      <c r="E16" s="7"/>
      <c r="F16" s="10">
        <f t="shared" si="0"/>
        <v>0</v>
      </c>
      <c r="G16" s="10" t="str">
        <f>IFERROR(VLOOKUP(C16,Sheet1!$A$2:$B$4,2,FALSE),"")</f>
        <v/>
      </c>
      <c r="H16" s="10">
        <f t="shared" si="1"/>
        <v>0</v>
      </c>
      <c r="I16" s="7"/>
      <c r="J16" s="41">
        <f>ROUNDDOWN(H16*I16,-3)</f>
        <v>0</v>
      </c>
      <c r="K16" s="54" t="str">
        <f>IF(OR(C16="③",B16=""),"",G16*I16)</f>
        <v/>
      </c>
      <c r="L16" s="54" t="str">
        <f t="shared" si="3"/>
        <v/>
      </c>
    </row>
    <row r="17" spans="2:13" s="19" customFormat="1" ht="60" customHeight="1" thickBot="1">
      <c r="B17" s="63"/>
      <c r="C17" s="66" t="str">
        <f>IFERROR(VLOOKUP(B17,Sheet1!$A$16:$B$25,2,FALSE),"")</f>
        <v/>
      </c>
      <c r="D17" s="22"/>
      <c r="E17" s="7"/>
      <c r="F17" s="10">
        <f t="shared" si="0"/>
        <v>0</v>
      </c>
      <c r="G17" s="10" t="str">
        <f>IFERROR(VLOOKUP(C17,Sheet1!$A$2:$B$4,2,FALSE),"")</f>
        <v/>
      </c>
      <c r="H17" s="10">
        <f t="shared" si="1"/>
        <v>0</v>
      </c>
      <c r="I17" s="7"/>
      <c r="J17" s="42">
        <f>ROUNDDOWN(H17*I17,-3)</f>
        <v>0</v>
      </c>
      <c r="K17" s="54" t="str">
        <f t="shared" ref="K17" si="4">IF(OR(C17="③",B17=""),"",G17*I17)</f>
        <v/>
      </c>
      <c r="L17" s="54" t="str">
        <f t="shared" si="3"/>
        <v/>
      </c>
    </row>
    <row r="18" spans="2:13" s="19" customFormat="1" ht="60" customHeight="1" thickBot="1">
      <c r="B18" s="104" t="s">
        <v>1</v>
      </c>
      <c r="C18" s="106"/>
      <c r="D18" s="14"/>
      <c r="E18" s="15"/>
      <c r="F18" s="15"/>
      <c r="G18" s="15"/>
      <c r="H18" s="15"/>
      <c r="I18" s="16">
        <f>SUM(I13:I17)</f>
        <v>10</v>
      </c>
      <c r="J18" s="11">
        <f>SUM(J13:J17)</f>
        <v>3580000</v>
      </c>
      <c r="K18" s="48">
        <f>SUM(K13:K17)</f>
        <v>3500000</v>
      </c>
      <c r="L18" s="67">
        <f>SUM(L13:L17)</f>
        <v>3100000</v>
      </c>
      <c r="M18" s="68">
        <f>IFERROR(K18-L18,"")</f>
        <v>400000</v>
      </c>
    </row>
    <row r="19" spans="2:13" s="19" customFormat="1" ht="18" customHeight="1">
      <c r="B19" s="1"/>
      <c r="C19" s="1"/>
      <c r="D19" s="1"/>
      <c r="E19" s="1"/>
      <c r="F19" s="1"/>
      <c r="G19" s="1"/>
      <c r="H19" s="1"/>
      <c r="I19" s="1"/>
      <c r="J19" s="1"/>
      <c r="K19" s="1" t="s">
        <v>28</v>
      </c>
      <c r="L19" s="19" t="s">
        <v>50</v>
      </c>
      <c r="M19" s="1" t="s">
        <v>44</v>
      </c>
    </row>
    <row r="20" spans="2:13" s="19" customFormat="1" ht="18.600000000000001" customHeight="1">
      <c r="B20" s="75" t="s">
        <v>52</v>
      </c>
      <c r="C20" s="75"/>
      <c r="D20" s="1"/>
      <c r="E20" s="1"/>
      <c r="F20" s="1"/>
      <c r="G20" s="1"/>
      <c r="H20" s="1"/>
      <c r="I20" s="1"/>
      <c r="J20" s="1"/>
      <c r="K20" s="1"/>
    </row>
    <row r="21" spans="2:13" s="19" customFormat="1" ht="8.4" customHeight="1" thickBo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3" s="19" customFormat="1" ht="40.200000000000003" customHeight="1">
      <c r="B22" s="88" t="s">
        <v>43</v>
      </c>
      <c r="C22" s="140"/>
      <c r="D22" s="158"/>
      <c r="E22" s="158"/>
      <c r="F22" s="1"/>
      <c r="G22" s="1"/>
      <c r="H22" s="1"/>
      <c r="I22" s="1"/>
      <c r="J22" s="1"/>
      <c r="K22" s="1"/>
    </row>
    <row r="23" spans="2:13" s="19" customFormat="1" ht="15" customHeight="1" thickBot="1">
      <c r="B23" s="159" t="s">
        <v>13</v>
      </c>
      <c r="C23" s="142"/>
      <c r="D23" s="126"/>
      <c r="E23" s="126"/>
      <c r="F23" s="1"/>
      <c r="G23" s="1"/>
      <c r="H23" s="1"/>
      <c r="I23" s="1"/>
      <c r="J23" s="1"/>
      <c r="K23" s="1"/>
    </row>
    <row r="24" spans="2:13" s="19" customFormat="1" ht="60" customHeight="1" thickBot="1">
      <c r="B24" s="160">
        <f>M18</f>
        <v>400000</v>
      </c>
      <c r="C24" s="161"/>
      <c r="D24" s="162"/>
      <c r="E24" s="162"/>
      <c r="F24" s="1"/>
      <c r="G24" s="1"/>
      <c r="H24" s="1"/>
      <c r="I24" s="1"/>
      <c r="J24" s="1"/>
      <c r="K24" s="1"/>
    </row>
    <row r="25" spans="2:13" s="19" customFormat="1" ht="8.4" customHeight="1" thickBo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3" s="19" customFormat="1" ht="61.2" customHeight="1">
      <c r="B26" s="88" t="s">
        <v>11</v>
      </c>
      <c r="C26" s="89"/>
      <c r="D26" s="90"/>
      <c r="E26" s="133" t="s">
        <v>3</v>
      </c>
      <c r="F26" s="133"/>
      <c r="G26" s="133" t="s">
        <v>79</v>
      </c>
      <c r="H26" s="133"/>
      <c r="I26" s="133" t="s">
        <v>37</v>
      </c>
      <c r="J26" s="92"/>
      <c r="K26" s="1"/>
    </row>
    <row r="27" spans="2:13" s="19" customFormat="1" ht="15" thickBot="1">
      <c r="B27" s="134"/>
      <c r="C27" s="135"/>
      <c r="D27" s="136"/>
      <c r="E27" s="137" t="s">
        <v>14</v>
      </c>
      <c r="F27" s="137"/>
      <c r="G27" s="137" t="s">
        <v>15</v>
      </c>
      <c r="H27" s="137"/>
      <c r="I27" s="137" t="s">
        <v>16</v>
      </c>
      <c r="J27" s="138"/>
      <c r="K27" s="1"/>
    </row>
    <row r="28" spans="2:13" s="19" customFormat="1" ht="14.4">
      <c r="B28" s="120" t="s">
        <v>85</v>
      </c>
      <c r="C28" s="121"/>
      <c r="D28" s="122"/>
      <c r="E28" s="126" t="s">
        <v>0</v>
      </c>
      <c r="F28" s="126"/>
      <c r="G28" s="127" t="s">
        <v>0</v>
      </c>
      <c r="H28" s="128"/>
      <c r="I28" s="126" t="s">
        <v>0</v>
      </c>
      <c r="J28" s="129"/>
      <c r="K28" s="1"/>
    </row>
    <row r="29" spans="2:13" s="19" customFormat="1" ht="60" customHeight="1">
      <c r="B29" s="123"/>
      <c r="C29" s="124"/>
      <c r="D29" s="125"/>
      <c r="E29" s="130">
        <v>1000000</v>
      </c>
      <c r="F29" s="130"/>
      <c r="G29" s="101">
        <f>ROUNDDOWN(E29*4/5,0)</f>
        <v>800000</v>
      </c>
      <c r="H29" s="101"/>
      <c r="I29" s="116"/>
      <c r="J29" s="117"/>
      <c r="K29" s="1"/>
    </row>
    <row r="30" spans="2:13" s="19" customFormat="1" ht="60" customHeight="1">
      <c r="B30" s="112"/>
      <c r="C30" s="113"/>
      <c r="D30" s="114"/>
      <c r="E30" s="115"/>
      <c r="F30" s="115"/>
      <c r="G30" s="101">
        <f t="shared" ref="G30:G33" si="5">ROUNDDOWN(E30*4/5,0)</f>
        <v>0</v>
      </c>
      <c r="H30" s="101"/>
      <c r="I30" s="116"/>
      <c r="J30" s="117"/>
      <c r="K30" s="1"/>
    </row>
    <row r="31" spans="2:13" s="19" customFormat="1" ht="60" customHeight="1">
      <c r="B31" s="112"/>
      <c r="C31" s="113"/>
      <c r="D31" s="114"/>
      <c r="E31" s="143"/>
      <c r="F31" s="144"/>
      <c r="G31" s="101">
        <f t="shared" si="5"/>
        <v>0</v>
      </c>
      <c r="H31" s="101"/>
      <c r="I31" s="147"/>
      <c r="J31" s="148"/>
      <c r="K31" s="1"/>
    </row>
    <row r="32" spans="2:13" s="19" customFormat="1" ht="60" customHeight="1">
      <c r="B32" s="112"/>
      <c r="C32" s="113"/>
      <c r="D32" s="114"/>
      <c r="E32" s="100"/>
      <c r="F32" s="100"/>
      <c r="G32" s="101">
        <f t="shared" si="5"/>
        <v>0</v>
      </c>
      <c r="H32" s="101"/>
      <c r="I32" s="118"/>
      <c r="J32" s="119"/>
      <c r="K32" s="1"/>
    </row>
    <row r="33" spans="2:13" s="19" customFormat="1" ht="60" customHeight="1" thickBot="1">
      <c r="B33" s="97"/>
      <c r="C33" s="98"/>
      <c r="D33" s="99"/>
      <c r="E33" s="100"/>
      <c r="F33" s="100"/>
      <c r="G33" s="101">
        <f t="shared" si="5"/>
        <v>0</v>
      </c>
      <c r="H33" s="101"/>
      <c r="I33" s="102"/>
      <c r="J33" s="103"/>
      <c r="K33" s="1"/>
    </row>
    <row r="34" spans="2:13" s="19" customFormat="1" ht="60" customHeight="1" thickBot="1">
      <c r="B34" s="104" t="s">
        <v>1</v>
      </c>
      <c r="C34" s="105"/>
      <c r="D34" s="106"/>
      <c r="E34" s="107"/>
      <c r="F34" s="108"/>
      <c r="G34" s="109">
        <f>SUM(G29:H33)</f>
        <v>800000</v>
      </c>
      <c r="H34" s="110"/>
      <c r="I34" s="109">
        <f>ROUNDDOWN(MIN(G34,B24),-3)</f>
        <v>400000</v>
      </c>
      <c r="J34" s="111"/>
      <c r="K34" s="69"/>
    </row>
    <row r="35" spans="2:13" s="19" customFormat="1" ht="18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</row>
    <row r="36" spans="2:13" s="19" customFormat="1" ht="18.600000000000001" customHeight="1">
      <c r="B36" s="75" t="s">
        <v>53</v>
      </c>
      <c r="C36" s="75"/>
      <c r="D36" s="1"/>
      <c r="E36" s="1"/>
      <c r="F36" s="1"/>
      <c r="G36" s="1"/>
      <c r="H36" s="1"/>
      <c r="I36" s="1"/>
      <c r="J36" s="1"/>
      <c r="K36" s="1"/>
    </row>
    <row r="37" spans="2:13" s="19" customFormat="1" ht="8.4" customHeight="1" thickBo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3" s="19" customFormat="1" ht="40.200000000000003" customHeight="1">
      <c r="B38" s="76" t="s">
        <v>20</v>
      </c>
      <c r="C38" s="156" t="s">
        <v>23</v>
      </c>
      <c r="D38" s="156"/>
      <c r="E38" s="156" t="s">
        <v>42</v>
      </c>
      <c r="F38" s="157"/>
      <c r="G38" s="1"/>
      <c r="H38" s="1"/>
      <c r="I38" s="1"/>
      <c r="J38" s="1"/>
      <c r="K38" s="1"/>
    </row>
    <row r="39" spans="2:13" s="19" customFormat="1" ht="15" customHeight="1" thickBot="1">
      <c r="B39" s="77"/>
      <c r="C39" s="149"/>
      <c r="D39" s="149"/>
      <c r="E39" s="137" t="s">
        <v>19</v>
      </c>
      <c r="F39" s="138"/>
      <c r="G39" s="1"/>
      <c r="H39" s="1"/>
      <c r="I39" s="1"/>
      <c r="J39" s="1"/>
      <c r="K39" s="1"/>
    </row>
    <row r="40" spans="2:13" s="19" customFormat="1" ht="48" customHeight="1">
      <c r="B40" s="55" t="s">
        <v>66</v>
      </c>
      <c r="C40" s="150" t="s">
        <v>68</v>
      </c>
      <c r="D40" s="150"/>
      <c r="E40" s="151">
        <f>IFERROR(VLOOKUP(C40,Sheet1!$A$7:$C$10,2,FALSE),"")</f>
        <v>1000000</v>
      </c>
      <c r="F40" s="152"/>
      <c r="G40" s="1"/>
      <c r="H40" s="1"/>
      <c r="I40" s="1"/>
      <c r="J40" s="1"/>
      <c r="K40" s="1"/>
    </row>
    <row r="41" spans="2:13" s="19" customFormat="1" ht="48" customHeight="1" thickBot="1">
      <c r="B41" s="78" t="s">
        <v>67</v>
      </c>
      <c r="C41" s="153"/>
      <c r="D41" s="153"/>
      <c r="E41" s="154" t="str">
        <f>IFERROR(VLOOKUP(C41,Sheet1!$A$7:$C$10,3,FALSE),"")</f>
        <v/>
      </c>
      <c r="F41" s="155"/>
      <c r="G41" s="1"/>
      <c r="H41" s="1"/>
      <c r="I41" s="1"/>
      <c r="J41" s="1"/>
      <c r="K41" s="1"/>
    </row>
    <row r="42" spans="2:13" s="19" customFormat="1" ht="8.4" customHeight="1" thickBo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3" s="19" customFormat="1" ht="61.2" customHeight="1">
      <c r="B43" s="88" t="s">
        <v>11</v>
      </c>
      <c r="C43" s="89"/>
      <c r="D43" s="90"/>
      <c r="E43" s="133" t="s">
        <v>3</v>
      </c>
      <c r="F43" s="133"/>
      <c r="G43" s="133" t="s">
        <v>80</v>
      </c>
      <c r="H43" s="133"/>
      <c r="I43" s="133" t="s">
        <v>72</v>
      </c>
      <c r="J43" s="92"/>
      <c r="K43" s="1"/>
    </row>
    <row r="44" spans="2:13" s="19" customFormat="1" ht="15" thickBot="1">
      <c r="B44" s="134"/>
      <c r="C44" s="135"/>
      <c r="D44" s="136"/>
      <c r="E44" s="137" t="s">
        <v>71</v>
      </c>
      <c r="F44" s="137"/>
      <c r="G44" s="137" t="s">
        <v>38</v>
      </c>
      <c r="H44" s="137"/>
      <c r="I44" s="137" t="s">
        <v>73</v>
      </c>
      <c r="J44" s="138"/>
      <c r="K44" s="1"/>
    </row>
    <row r="45" spans="2:13" s="19" customFormat="1" ht="14.4">
      <c r="B45" s="120" t="s">
        <v>48</v>
      </c>
      <c r="C45" s="121"/>
      <c r="D45" s="122"/>
      <c r="E45" s="126" t="s">
        <v>0</v>
      </c>
      <c r="F45" s="126"/>
      <c r="G45" s="127" t="s">
        <v>0</v>
      </c>
      <c r="H45" s="128"/>
      <c r="I45" s="126" t="s">
        <v>0</v>
      </c>
      <c r="J45" s="129"/>
      <c r="K45" s="1"/>
    </row>
    <row r="46" spans="2:13" s="19" customFormat="1" ht="45.6" customHeight="1">
      <c r="B46" s="123"/>
      <c r="C46" s="124"/>
      <c r="D46" s="125"/>
      <c r="E46" s="130">
        <v>800000</v>
      </c>
      <c r="F46" s="130"/>
      <c r="G46" s="101">
        <f>ROUNDDOWN(E46*4/5,0)</f>
        <v>640000</v>
      </c>
      <c r="H46" s="101"/>
      <c r="I46" s="116"/>
      <c r="J46" s="117"/>
      <c r="K46" s="1"/>
    </row>
    <row r="47" spans="2:13" s="19" customFormat="1" ht="60" customHeight="1">
      <c r="B47" s="112"/>
      <c r="C47" s="113"/>
      <c r="D47" s="114"/>
      <c r="E47" s="115"/>
      <c r="F47" s="115"/>
      <c r="G47" s="101">
        <f>ROUNDDOWN(E47*4/5,0)</f>
        <v>0</v>
      </c>
      <c r="H47" s="101"/>
      <c r="I47" s="116"/>
      <c r="J47" s="117"/>
      <c r="K47" s="1"/>
    </row>
    <row r="48" spans="2:13" s="19" customFormat="1" ht="60" customHeight="1">
      <c r="B48" s="112"/>
      <c r="C48" s="113"/>
      <c r="D48" s="114"/>
      <c r="E48" s="143"/>
      <c r="F48" s="144"/>
      <c r="G48" s="145">
        <f>ROUNDDOWN(E48*4/5,0)</f>
        <v>0</v>
      </c>
      <c r="H48" s="146"/>
      <c r="I48" s="147"/>
      <c r="J48" s="148"/>
      <c r="K48" s="1"/>
    </row>
    <row r="49" spans="2:12" s="19" customFormat="1" ht="60" customHeight="1">
      <c r="B49" s="112"/>
      <c r="C49" s="113"/>
      <c r="D49" s="114"/>
      <c r="E49" s="100"/>
      <c r="F49" s="100"/>
      <c r="G49" s="101">
        <f>ROUNDDOWN(E49*4/5,0)</f>
        <v>0</v>
      </c>
      <c r="H49" s="101"/>
      <c r="I49" s="118"/>
      <c r="J49" s="119"/>
      <c r="K49" s="1"/>
    </row>
    <row r="50" spans="2:12" s="19" customFormat="1" ht="60" customHeight="1" thickBot="1">
      <c r="B50" s="97"/>
      <c r="C50" s="98"/>
      <c r="D50" s="99"/>
      <c r="E50" s="100"/>
      <c r="F50" s="100"/>
      <c r="G50" s="101">
        <f>ROUNDDOWN(E50*4/5,0)</f>
        <v>0</v>
      </c>
      <c r="H50" s="101"/>
      <c r="I50" s="102"/>
      <c r="J50" s="103"/>
      <c r="K50" s="1"/>
    </row>
    <row r="51" spans="2:12" s="19" customFormat="1" ht="60" customHeight="1" thickBot="1">
      <c r="B51" s="104" t="s">
        <v>1</v>
      </c>
      <c r="C51" s="105"/>
      <c r="D51" s="106"/>
      <c r="E51" s="107"/>
      <c r="F51" s="108"/>
      <c r="G51" s="109">
        <f>SUM(G46:H50)</f>
        <v>640000</v>
      </c>
      <c r="H51" s="110"/>
      <c r="I51" s="109">
        <f>ROUNDDOWN(MIN(G51,E40:F41),-3)</f>
        <v>640000</v>
      </c>
      <c r="J51" s="111"/>
      <c r="K51" s="69"/>
    </row>
    <row r="52" spans="2:12" s="19" customFormat="1" ht="14.4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2" s="19" customFormat="1" ht="16.2">
      <c r="B53" s="79" t="s">
        <v>54</v>
      </c>
      <c r="C53" s="79"/>
      <c r="D53" s="1"/>
      <c r="E53" s="1"/>
      <c r="F53" s="1"/>
      <c r="G53" s="1"/>
      <c r="H53" s="1"/>
      <c r="I53" s="1"/>
      <c r="J53" s="1"/>
      <c r="K53" s="1"/>
    </row>
    <row r="54" spans="2:12" s="19" customFormat="1" ht="12.6" customHeight="1" thickBot="1">
      <c r="D54" s="1"/>
      <c r="E54" s="1"/>
      <c r="F54" s="1"/>
      <c r="G54" s="1"/>
      <c r="H54" s="1"/>
      <c r="I54" s="1"/>
      <c r="J54" s="1"/>
      <c r="K54" s="1"/>
    </row>
    <row r="55" spans="2:12" s="19" customFormat="1" ht="40.799999999999997" customHeight="1">
      <c r="B55" s="34" t="s">
        <v>23</v>
      </c>
      <c r="C55" s="139" t="s">
        <v>42</v>
      </c>
      <c r="D55" s="140"/>
      <c r="E55" s="1"/>
      <c r="F55" s="1"/>
      <c r="G55" s="1"/>
      <c r="H55" s="1"/>
      <c r="I55" s="1"/>
      <c r="J55" s="1"/>
      <c r="K55" s="1"/>
    </row>
    <row r="56" spans="2:12" s="19" customFormat="1" ht="15" thickBot="1">
      <c r="B56" s="40"/>
      <c r="C56" s="141" t="s">
        <v>74</v>
      </c>
      <c r="D56" s="142"/>
      <c r="E56" s="1"/>
      <c r="F56" s="1"/>
      <c r="G56" s="1"/>
      <c r="H56" s="1"/>
      <c r="I56" s="1"/>
      <c r="J56" s="1"/>
      <c r="K56" s="1"/>
    </row>
    <row r="57" spans="2:12" s="19" customFormat="1" ht="48" customHeight="1" thickBot="1">
      <c r="B57" s="44" t="s">
        <v>68</v>
      </c>
      <c r="C57" s="131">
        <f>IFERROR(VLOOKUP(B57,Sheet1!$A$7:$B$10,2,FALSE),"")</f>
        <v>1000000</v>
      </c>
      <c r="D57" s="132"/>
      <c r="E57" s="1"/>
      <c r="F57" s="1"/>
      <c r="G57" s="1"/>
      <c r="H57" s="1"/>
      <c r="I57" s="1"/>
      <c r="J57" s="1"/>
      <c r="K57" s="1"/>
    </row>
    <row r="58" spans="2:12" s="19" customFormat="1" ht="15" thickBo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2" s="25" customFormat="1" ht="78.599999999999994" customHeight="1">
      <c r="B59" s="88" t="s">
        <v>11</v>
      </c>
      <c r="C59" s="89"/>
      <c r="D59" s="90"/>
      <c r="E59" s="133" t="s">
        <v>3</v>
      </c>
      <c r="F59" s="133"/>
      <c r="G59" s="133" t="s">
        <v>81</v>
      </c>
      <c r="H59" s="133"/>
      <c r="I59" s="133" t="s">
        <v>75</v>
      </c>
      <c r="J59" s="92"/>
      <c r="K59" s="24"/>
      <c r="L59" s="24"/>
    </row>
    <row r="60" spans="2:12" s="19" customFormat="1" ht="15" customHeight="1" thickBot="1">
      <c r="B60" s="134"/>
      <c r="C60" s="135"/>
      <c r="D60" s="136"/>
      <c r="E60" s="137" t="s">
        <v>39</v>
      </c>
      <c r="F60" s="137"/>
      <c r="G60" s="137" t="s">
        <v>40</v>
      </c>
      <c r="H60" s="137"/>
      <c r="I60" s="137" t="s">
        <v>41</v>
      </c>
      <c r="J60" s="138"/>
      <c r="K60" s="1"/>
      <c r="L60" s="1"/>
    </row>
    <row r="61" spans="2:12" s="19" customFormat="1" ht="15" customHeight="1">
      <c r="B61" s="120" t="s">
        <v>49</v>
      </c>
      <c r="C61" s="121"/>
      <c r="D61" s="122"/>
      <c r="E61" s="126" t="s">
        <v>0</v>
      </c>
      <c r="F61" s="126"/>
      <c r="G61" s="127" t="s">
        <v>0</v>
      </c>
      <c r="H61" s="128"/>
      <c r="I61" s="126" t="s">
        <v>0</v>
      </c>
      <c r="J61" s="129"/>
      <c r="K61" s="1"/>
      <c r="L61" s="1"/>
    </row>
    <row r="62" spans="2:12" s="19" customFormat="1" ht="45.6" customHeight="1">
      <c r="B62" s="123"/>
      <c r="C62" s="124"/>
      <c r="D62" s="125"/>
      <c r="E62" s="130">
        <v>350000</v>
      </c>
      <c r="F62" s="130"/>
      <c r="G62" s="101">
        <f>ROUNDDOWN(E62*4/5,0)</f>
        <v>280000</v>
      </c>
      <c r="H62" s="101"/>
      <c r="I62" s="116"/>
      <c r="J62" s="117"/>
      <c r="K62" s="1"/>
    </row>
    <row r="63" spans="2:12" s="19" customFormat="1" ht="60" customHeight="1">
      <c r="B63" s="112"/>
      <c r="C63" s="113"/>
      <c r="D63" s="114"/>
      <c r="E63" s="115"/>
      <c r="F63" s="115"/>
      <c r="G63" s="101">
        <f>ROUNDDOWN(E63*4/5,0)</f>
        <v>0</v>
      </c>
      <c r="H63" s="101"/>
      <c r="I63" s="116"/>
      <c r="J63" s="117"/>
      <c r="K63" s="1"/>
    </row>
    <row r="64" spans="2:12" s="19" customFormat="1" ht="60" customHeight="1">
      <c r="B64" s="112"/>
      <c r="C64" s="113"/>
      <c r="D64" s="114"/>
      <c r="E64" s="100"/>
      <c r="F64" s="100"/>
      <c r="G64" s="101">
        <f>ROUNDDOWN(E64*4/5,0)</f>
        <v>0</v>
      </c>
      <c r="H64" s="101"/>
      <c r="I64" s="118"/>
      <c r="J64" s="119"/>
      <c r="K64" s="47">
        <f>SUM(J62:J64)</f>
        <v>0</v>
      </c>
    </row>
    <row r="65" spans="2:12" s="19" customFormat="1" ht="60" customHeight="1" thickBot="1">
      <c r="B65" s="97"/>
      <c r="C65" s="98"/>
      <c r="D65" s="99"/>
      <c r="E65" s="100"/>
      <c r="F65" s="100"/>
      <c r="G65" s="101">
        <f>ROUNDDOWN(E65*4/5,0)</f>
        <v>0</v>
      </c>
      <c r="H65" s="101"/>
      <c r="I65" s="102"/>
      <c r="J65" s="103"/>
      <c r="K65" s="1"/>
    </row>
    <row r="66" spans="2:12" s="19" customFormat="1" ht="64.2" customHeight="1" thickBot="1">
      <c r="B66" s="104" t="s">
        <v>1</v>
      </c>
      <c r="C66" s="105"/>
      <c r="D66" s="106"/>
      <c r="E66" s="107"/>
      <c r="F66" s="108"/>
      <c r="G66" s="109">
        <f>SUM(G62:H65)</f>
        <v>280000</v>
      </c>
      <c r="H66" s="110"/>
      <c r="I66" s="109">
        <f>ROUNDDOWN(MIN(G66,E56:F57),-3)</f>
        <v>280000</v>
      </c>
      <c r="J66" s="111"/>
      <c r="K66" s="1"/>
    </row>
    <row r="67" spans="2:12" s="19" customFormat="1" ht="21" customHeight="1">
      <c r="B67" s="5"/>
      <c r="C67" s="5"/>
      <c r="D67" s="5"/>
      <c r="E67" s="70"/>
      <c r="F67" s="70"/>
      <c r="G67" s="71"/>
      <c r="H67" s="71"/>
      <c r="I67" s="71"/>
      <c r="J67" s="71"/>
      <c r="K67" s="1"/>
    </row>
    <row r="68" spans="2:12" s="57" customFormat="1" ht="39.6" customHeight="1">
      <c r="B68" s="87" t="s">
        <v>55</v>
      </c>
      <c r="C68" s="87"/>
      <c r="D68" s="87"/>
      <c r="E68" s="87"/>
      <c r="F68" s="87"/>
      <c r="G68" s="87"/>
      <c r="H68" s="87"/>
      <c r="I68" s="56"/>
      <c r="J68" s="56"/>
      <c r="K68" s="56"/>
    </row>
    <row r="69" spans="2:12" s="19" customFormat="1" ht="8.4" customHeight="1" thickBo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2" s="19" customFormat="1" ht="33" customHeight="1">
      <c r="B70" s="88" t="s">
        <v>17</v>
      </c>
      <c r="C70" s="89"/>
      <c r="D70" s="90"/>
      <c r="E70" s="26" t="s">
        <v>18</v>
      </c>
      <c r="F70" s="1"/>
      <c r="G70" s="1"/>
      <c r="H70" s="1"/>
      <c r="I70" s="91" t="s">
        <v>77</v>
      </c>
      <c r="J70" s="92"/>
      <c r="K70" s="1"/>
    </row>
    <row r="71" spans="2:12" s="19" customFormat="1" ht="13.2" customHeight="1" thickBot="1">
      <c r="B71" s="29"/>
      <c r="C71" s="60"/>
      <c r="D71" s="30"/>
      <c r="E71" s="31" t="s">
        <v>76</v>
      </c>
      <c r="F71" s="1"/>
      <c r="G71" s="1"/>
      <c r="H71" s="1"/>
      <c r="I71" s="93"/>
      <c r="J71" s="94"/>
      <c r="K71" s="1"/>
    </row>
    <row r="72" spans="2:12" s="19" customFormat="1" ht="13.2" customHeight="1">
      <c r="B72" s="88"/>
      <c r="C72" s="89"/>
      <c r="D72" s="90"/>
      <c r="E72" s="27" t="s">
        <v>0</v>
      </c>
      <c r="F72" s="1"/>
      <c r="G72" s="1"/>
      <c r="H72" s="1"/>
      <c r="I72" s="95" t="s">
        <v>0</v>
      </c>
      <c r="J72" s="96"/>
      <c r="K72" s="1"/>
    </row>
    <row r="73" spans="2:12" s="19" customFormat="1" ht="74.400000000000006" customHeight="1" thickBot="1">
      <c r="B73" s="81" t="s">
        <v>86</v>
      </c>
      <c r="C73" s="82"/>
      <c r="D73" s="83"/>
      <c r="E73" s="28" t="str">
        <f>IF(B73="","0","50,000")</f>
        <v>50,000</v>
      </c>
      <c r="F73" s="1"/>
      <c r="G73" s="1"/>
      <c r="H73" s="1"/>
      <c r="I73" s="84">
        <f>IFERROR(MIN(J18+I34+I51+I66+E73,B6),"")</f>
        <v>4950000</v>
      </c>
      <c r="J73" s="85"/>
      <c r="K73" s="1"/>
    </row>
    <row r="74" spans="2:12" s="72" customFormat="1" ht="28.2" customHeight="1">
      <c r="B74" s="86" t="s">
        <v>8</v>
      </c>
      <c r="C74" s="86"/>
      <c r="D74" s="86"/>
      <c r="E74" s="86"/>
      <c r="F74" s="86"/>
      <c r="G74" s="86"/>
      <c r="H74" s="86"/>
      <c r="I74" s="86"/>
      <c r="J74" s="86"/>
      <c r="K74" s="20"/>
      <c r="L74" s="20"/>
    </row>
    <row r="75" spans="2:12" s="19" customFormat="1" ht="14.4">
      <c r="B75" s="1"/>
      <c r="C75" s="1"/>
      <c r="D75" s="1"/>
      <c r="E75" s="1"/>
      <c r="F75" s="1"/>
      <c r="G75" s="1"/>
      <c r="H75" s="1"/>
      <c r="I75" s="1"/>
      <c r="J75" s="1"/>
      <c r="K75" s="1"/>
    </row>
  </sheetData>
  <mergeCells count="133">
    <mergeCell ref="B3:J3"/>
    <mergeCell ref="H4:J4"/>
    <mergeCell ref="H5:J5"/>
    <mergeCell ref="B8:J8"/>
    <mergeCell ref="B10:C10"/>
    <mergeCell ref="B18:C18"/>
    <mergeCell ref="B26:D26"/>
    <mergeCell ref="E26:F26"/>
    <mergeCell ref="G26:H26"/>
    <mergeCell ref="I26:J26"/>
    <mergeCell ref="B27:D27"/>
    <mergeCell ref="E27:F27"/>
    <mergeCell ref="G27:H27"/>
    <mergeCell ref="I27:J27"/>
    <mergeCell ref="B22:C22"/>
    <mergeCell ref="D22:E22"/>
    <mergeCell ref="B23:C23"/>
    <mergeCell ref="D23:E23"/>
    <mergeCell ref="B24:C24"/>
    <mergeCell ref="D24:E24"/>
    <mergeCell ref="B30:D30"/>
    <mergeCell ref="E30:F30"/>
    <mergeCell ref="G30:H30"/>
    <mergeCell ref="I30:J30"/>
    <mergeCell ref="B31:D31"/>
    <mergeCell ref="E31:F31"/>
    <mergeCell ref="G31:H31"/>
    <mergeCell ref="I31:J31"/>
    <mergeCell ref="B28:D29"/>
    <mergeCell ref="E28:F28"/>
    <mergeCell ref="G28:H28"/>
    <mergeCell ref="I28:J28"/>
    <mergeCell ref="E29:F29"/>
    <mergeCell ref="G29:H29"/>
    <mergeCell ref="I29:J29"/>
    <mergeCell ref="B34:D34"/>
    <mergeCell ref="E34:F34"/>
    <mergeCell ref="G34:H34"/>
    <mergeCell ref="I34:J34"/>
    <mergeCell ref="C38:D38"/>
    <mergeCell ref="E38:F38"/>
    <mergeCell ref="B32:D32"/>
    <mergeCell ref="E32:F32"/>
    <mergeCell ref="G32:H32"/>
    <mergeCell ref="I32:J32"/>
    <mergeCell ref="B33:D33"/>
    <mergeCell ref="E33:F33"/>
    <mergeCell ref="G33:H33"/>
    <mergeCell ref="I33:J33"/>
    <mergeCell ref="B43:D43"/>
    <mergeCell ref="E43:F43"/>
    <mergeCell ref="G43:H43"/>
    <mergeCell ref="I43:J43"/>
    <mergeCell ref="B44:D44"/>
    <mergeCell ref="E44:F44"/>
    <mergeCell ref="G44:H44"/>
    <mergeCell ref="I44:J44"/>
    <mergeCell ref="C39:D39"/>
    <mergeCell ref="E39:F39"/>
    <mergeCell ref="C40:D40"/>
    <mergeCell ref="E40:F40"/>
    <mergeCell ref="C41:D41"/>
    <mergeCell ref="E41:F41"/>
    <mergeCell ref="B47:D47"/>
    <mergeCell ref="E47:F47"/>
    <mergeCell ref="G47:H47"/>
    <mergeCell ref="I47:J47"/>
    <mergeCell ref="B48:D48"/>
    <mergeCell ref="E48:F48"/>
    <mergeCell ref="G48:H48"/>
    <mergeCell ref="I48:J48"/>
    <mergeCell ref="B45:D46"/>
    <mergeCell ref="E45:F45"/>
    <mergeCell ref="G45:H45"/>
    <mergeCell ref="I45:J45"/>
    <mergeCell ref="E46:F46"/>
    <mergeCell ref="G46:H46"/>
    <mergeCell ref="I46:J46"/>
    <mergeCell ref="B51:D51"/>
    <mergeCell ref="E51:F51"/>
    <mergeCell ref="G51:H51"/>
    <mergeCell ref="I51:J51"/>
    <mergeCell ref="C55:D55"/>
    <mergeCell ref="C56:D56"/>
    <mergeCell ref="B49:D49"/>
    <mergeCell ref="E49:F49"/>
    <mergeCell ref="G49:H49"/>
    <mergeCell ref="I49:J49"/>
    <mergeCell ref="B50:D50"/>
    <mergeCell ref="E50:F50"/>
    <mergeCell ref="G50:H50"/>
    <mergeCell ref="I50:J50"/>
    <mergeCell ref="B61:D62"/>
    <mergeCell ref="E61:F61"/>
    <mergeCell ref="G61:H61"/>
    <mergeCell ref="I61:J61"/>
    <mergeCell ref="E62:F62"/>
    <mergeCell ref="G62:H62"/>
    <mergeCell ref="I62:J62"/>
    <mergeCell ref="C57:D57"/>
    <mergeCell ref="B59:D59"/>
    <mergeCell ref="E59:F59"/>
    <mergeCell ref="G59:H59"/>
    <mergeCell ref="I59:J59"/>
    <mergeCell ref="B60:D60"/>
    <mergeCell ref="E60:F60"/>
    <mergeCell ref="G60:H60"/>
    <mergeCell ref="I60:J60"/>
    <mergeCell ref="B65:D65"/>
    <mergeCell ref="E65:F65"/>
    <mergeCell ref="G65:H65"/>
    <mergeCell ref="I65:J65"/>
    <mergeCell ref="B66:D66"/>
    <mergeCell ref="E66:F66"/>
    <mergeCell ref="G66:H66"/>
    <mergeCell ref="I66:J66"/>
    <mergeCell ref="B63:D63"/>
    <mergeCell ref="E63:F63"/>
    <mergeCell ref="G63:H63"/>
    <mergeCell ref="I63:J63"/>
    <mergeCell ref="B64:D64"/>
    <mergeCell ref="E64:F64"/>
    <mergeCell ref="G64:H64"/>
    <mergeCell ref="I64:J64"/>
    <mergeCell ref="B73:D73"/>
    <mergeCell ref="I73:J73"/>
    <mergeCell ref="B74:J74"/>
    <mergeCell ref="B68:H68"/>
    <mergeCell ref="B70:D70"/>
    <mergeCell ref="I70:J70"/>
    <mergeCell ref="I71:J71"/>
    <mergeCell ref="B72:D72"/>
    <mergeCell ref="I72:J72"/>
  </mergeCells>
  <phoneticPr fontId="2"/>
  <dataValidations count="1">
    <dataValidation type="list" allowBlank="1" showInputMessage="1" showErrorMessage="1" sqref="C40:C41 B57" xr:uid="{4FAB243D-7BC2-408A-B31F-F81AC62131CA}">
      <formula1>"１名以上１０名以下,１１名以上２０名以下,２１名以上３０名以下,３１名以上"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65" fitToHeight="0" orientation="landscape" r:id="rId1"/>
  <headerFooter alignWithMargins="0"/>
  <rowBreaks count="3" manualBreakCount="3">
    <brk id="19" max="9" man="1"/>
    <brk id="35" max="9" man="1"/>
    <brk id="52" max="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91551D-D286-4A1E-B622-96864BDA08CF}">
          <x14:formula1>
            <xm:f>Sheet1!$A$16:$A$25</xm:f>
          </x14:formula1>
          <xm:sqref>B13:B17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selection activeCell="A25" sqref="A25"/>
    </sheetView>
  </sheetViews>
  <sheetFormatPr defaultRowHeight="13.2"/>
  <cols>
    <col min="1" max="2" width="29.33203125" customWidth="1"/>
    <col min="3" max="3" width="29.44140625" customWidth="1"/>
  </cols>
  <sheetData>
    <row r="1" spans="1:3">
      <c r="A1" t="s">
        <v>20</v>
      </c>
      <c r="B1" t="s">
        <v>29</v>
      </c>
    </row>
    <row r="2" spans="1:3">
      <c r="A2" s="23" t="s">
        <v>21</v>
      </c>
      <c r="B2" s="9">
        <v>1000000</v>
      </c>
    </row>
    <row r="3" spans="1:3">
      <c r="A3" s="23" t="s">
        <v>22</v>
      </c>
      <c r="B3" s="9">
        <v>300000</v>
      </c>
    </row>
    <row r="4" spans="1:3">
      <c r="A4" s="23" t="s">
        <v>45</v>
      </c>
      <c r="B4" s="9">
        <v>1000000</v>
      </c>
    </row>
    <row r="5" spans="1:3">
      <c r="A5" s="23"/>
    </row>
    <row r="6" spans="1:3">
      <c r="A6" s="23" t="s">
        <v>23</v>
      </c>
      <c r="B6" t="s">
        <v>29</v>
      </c>
      <c r="C6" t="s">
        <v>5</v>
      </c>
    </row>
    <row r="7" spans="1:3">
      <c r="A7" s="23" t="s">
        <v>24</v>
      </c>
      <c r="B7" s="9">
        <v>1000000</v>
      </c>
      <c r="C7" s="9">
        <v>1150000</v>
      </c>
    </row>
    <row r="8" spans="1:3">
      <c r="A8" s="23" t="s">
        <v>25</v>
      </c>
      <c r="B8" s="9">
        <v>1500000</v>
      </c>
      <c r="C8" s="9">
        <v>1650000</v>
      </c>
    </row>
    <row r="9" spans="1:3">
      <c r="A9" s="23" t="s">
        <v>26</v>
      </c>
      <c r="B9" s="9">
        <v>2000000</v>
      </c>
      <c r="C9" s="9">
        <v>2150000</v>
      </c>
    </row>
    <row r="10" spans="1:3">
      <c r="A10" s="23" t="s">
        <v>27</v>
      </c>
      <c r="B10" s="9">
        <v>2500000</v>
      </c>
      <c r="C10" s="9">
        <v>2650000</v>
      </c>
    </row>
    <row r="16" spans="1:3">
      <c r="A16" t="s">
        <v>64</v>
      </c>
      <c r="B16" t="s">
        <v>21</v>
      </c>
    </row>
    <row r="17" spans="1:2">
      <c r="A17" t="s">
        <v>56</v>
      </c>
      <c r="B17" t="s">
        <v>22</v>
      </c>
    </row>
    <row r="18" spans="1:2">
      <c r="A18" t="s">
        <v>57</v>
      </c>
      <c r="B18" t="s">
        <v>22</v>
      </c>
    </row>
    <row r="19" spans="1:2">
      <c r="A19" t="s">
        <v>62</v>
      </c>
      <c r="B19" t="s">
        <v>22</v>
      </c>
    </row>
    <row r="20" spans="1:2">
      <c r="A20" t="s">
        <v>58</v>
      </c>
      <c r="B20" t="s">
        <v>22</v>
      </c>
    </row>
    <row r="21" spans="1:2">
      <c r="A21" t="s">
        <v>59</v>
      </c>
      <c r="B21" t="s">
        <v>22</v>
      </c>
    </row>
    <row r="22" spans="1:2">
      <c r="A22" t="s">
        <v>60</v>
      </c>
      <c r="B22" t="s">
        <v>22</v>
      </c>
    </row>
    <row r="23" spans="1:2">
      <c r="A23" t="s">
        <v>61</v>
      </c>
      <c r="B23" t="s">
        <v>22</v>
      </c>
    </row>
    <row r="24" spans="1:2">
      <c r="A24" t="s">
        <v>87</v>
      </c>
      <c r="B24" t="s">
        <v>21</v>
      </c>
    </row>
    <row r="25" spans="1:2">
      <c r="A25" t="s">
        <v>63</v>
      </c>
      <c r="B25" t="s">
        <v>45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別紙様式１</vt:lpstr>
      <vt:lpstr>記載例</vt:lpstr>
      <vt:lpstr>Sheet1</vt:lpstr>
      <vt:lpstr>記載例!Print_Area</vt:lpstr>
      <vt:lpstr>別紙様式１!Print_Area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2026-05-15T01:00:52Z</cp:lastPrinted>
  <dcterms:modified xsi:type="dcterms:W3CDTF">2026-06-04T01:32:20Z</dcterms:modified>
</cp:coreProperties>
</file>