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AD274423-4C5F-4D3E-AC97-9E2C54D40AEA}"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第１号様式（申請書）" sheetId="91" r:id="rId5"/>
    <sheet name="口座振込申出書" sheetId="92" r:id="rId6"/>
    <sheet name="参考（キャリアパス要件概要及びキャリアパス・賃金既定例）" sheetId="89" r:id="rId7"/>
    <sheet name="【県で使用】転記用データ" sheetId="93" state="hidden" r:id="rId8"/>
    <sheet name="【参考】数式用" sheetId="81" state="hidden" r:id="rId9"/>
  </sheets>
  <definedNames>
    <definedName name="_xlnm._FilterDatabase" localSheetId="7" hidden="1">【県で使用】転記用データ!$A$2:$S$102</definedName>
    <definedName name="_xlnm._FilterDatabase" localSheetId="8" hidden="1">【参考】数式用!#REF!</definedName>
    <definedName name="_xlnm._FilterDatabase" localSheetId="3" hidden="1">'別紙様式2-3（個表） '!$D$14:$D$114</definedName>
    <definedName name="_xlnm.Print_Area" localSheetId="7">【県で使用】転記用データ!$A$1:$U$102</definedName>
    <definedName name="_xlnm.Print_Area" localSheetId="0">基本情報入力シート!$A$1:$AF$115</definedName>
    <definedName name="_xlnm.Print_Area" localSheetId="5">口座振込申出書!$A$1:$L$23</definedName>
    <definedName name="_xlnm.Print_Area" localSheetId="6">'参考（キャリアパス要件概要及びキャリアパス・賃金既定例）'!$A$1:$J$29</definedName>
    <definedName name="_xlnm.Print_Area" localSheetId="4">'第１号様式（申請書）'!$A$1:$S$39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'!$A$1:$V$64</definedName>
    <definedName name="_xlnm.Print_Titles" localSheetId="7">【県で使用】転記用データ!$1:$2</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確認">#N/A</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種類">#REF!</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49" i="73" l="1"/>
  <c r="AC64" i="73"/>
  <c r="AC69" i="73"/>
  <c r="AE30" i="73"/>
  <c r="U61" i="93"/>
  <c r="T61" i="93" s="1"/>
  <c r="U62" i="93"/>
  <c r="T62" i="93" s="1"/>
  <c r="U63" i="93"/>
  <c r="T63" i="93" s="1"/>
  <c r="U64" i="93"/>
  <c r="T64" i="93" s="1"/>
  <c r="U65" i="93"/>
  <c r="T65" i="93" s="1"/>
  <c r="U66" i="93"/>
  <c r="T66" i="93" s="1"/>
  <c r="U67" i="93"/>
  <c r="T67" i="93" s="1"/>
  <c r="U68" i="93"/>
  <c r="T68" i="93" s="1"/>
  <c r="U69" i="93"/>
  <c r="T69" i="93" s="1"/>
  <c r="U70" i="93"/>
  <c r="T70" i="93" s="1"/>
  <c r="U71" i="93"/>
  <c r="T71" i="93" s="1"/>
  <c r="U72" i="93"/>
  <c r="T72" i="93" s="1"/>
  <c r="U73" i="93"/>
  <c r="T73" i="93" s="1"/>
  <c r="U74" i="93"/>
  <c r="T74" i="93" s="1"/>
  <c r="U75" i="93"/>
  <c r="T75" i="93" s="1"/>
  <c r="U76" i="93"/>
  <c r="T76" i="93" s="1"/>
  <c r="U77" i="93"/>
  <c r="T77" i="93" s="1"/>
  <c r="U78" i="93"/>
  <c r="T78" i="93" s="1"/>
  <c r="U79" i="93"/>
  <c r="T79" i="93" s="1"/>
  <c r="U80" i="93"/>
  <c r="T80" i="93" s="1"/>
  <c r="U81" i="93"/>
  <c r="T81" i="93" s="1"/>
  <c r="U82" i="93"/>
  <c r="T82" i="93" s="1"/>
  <c r="U83" i="93"/>
  <c r="T83" i="93" s="1"/>
  <c r="U84" i="93"/>
  <c r="T84" i="93" s="1"/>
  <c r="U85" i="93"/>
  <c r="T85" i="93" s="1"/>
  <c r="U86" i="93"/>
  <c r="T86" i="93" s="1"/>
  <c r="U87" i="93"/>
  <c r="T87" i="93" s="1"/>
  <c r="U88" i="93"/>
  <c r="T88" i="93" s="1"/>
  <c r="U89" i="93"/>
  <c r="T89" i="93" s="1"/>
  <c r="U90" i="93"/>
  <c r="T90" i="93" s="1"/>
  <c r="U91" i="93"/>
  <c r="T91" i="93" s="1"/>
  <c r="U92" i="93"/>
  <c r="T92" i="93" s="1"/>
  <c r="U93" i="93"/>
  <c r="T93" i="93" s="1"/>
  <c r="U94" i="93"/>
  <c r="T94" i="93" s="1"/>
  <c r="U95" i="93"/>
  <c r="T95" i="93" s="1"/>
  <c r="U96" i="93"/>
  <c r="T96" i="93" s="1"/>
  <c r="U97" i="93"/>
  <c r="T97" i="93" s="1"/>
  <c r="U98" i="93"/>
  <c r="T98" i="93" s="1"/>
  <c r="U99" i="93"/>
  <c r="T99" i="93" s="1"/>
  <c r="U100" i="93"/>
  <c r="T100" i="93" s="1"/>
  <c r="U101" i="93"/>
  <c r="T101" i="93" s="1"/>
  <c r="U102" i="93"/>
  <c r="T102" i="93" s="1"/>
  <c r="L4" i="93"/>
  <c r="L5" i="93"/>
  <c r="L6" i="93"/>
  <c r="L7" i="93"/>
  <c r="L8" i="93"/>
  <c r="L9" i="93"/>
  <c r="L10" i="93"/>
  <c r="L11" i="93"/>
  <c r="L12" i="93"/>
  <c r="L13" i="93"/>
  <c r="L14" i="93"/>
  <c r="L15" i="93"/>
  <c r="L16" i="93"/>
  <c r="L17" i="93"/>
  <c r="L18" i="93"/>
  <c r="L19" i="93"/>
  <c r="L20" i="93"/>
  <c r="L21" i="93"/>
  <c r="L22" i="93"/>
  <c r="L23" i="93"/>
  <c r="L24" i="93"/>
  <c r="L25" i="93"/>
  <c r="L26" i="93"/>
  <c r="L27" i="93"/>
  <c r="L28" i="93"/>
  <c r="L29" i="93"/>
  <c r="L30" i="93"/>
  <c r="L31" i="93"/>
  <c r="L32" i="93"/>
  <c r="L33" i="93"/>
  <c r="L34" i="93"/>
  <c r="L35" i="93"/>
  <c r="L36" i="93"/>
  <c r="L37" i="93"/>
  <c r="L38" i="93"/>
  <c r="L39" i="93"/>
  <c r="L40" i="93"/>
  <c r="L41" i="93"/>
  <c r="L42" i="93"/>
  <c r="L43" i="93"/>
  <c r="L44" i="93"/>
  <c r="L45" i="93"/>
  <c r="L46" i="93"/>
  <c r="L47" i="93"/>
  <c r="L48" i="93"/>
  <c r="L49" i="93"/>
  <c r="L50" i="93"/>
  <c r="L51" i="93"/>
  <c r="L52" i="93"/>
  <c r="L53" i="93"/>
  <c r="L54" i="93"/>
  <c r="L55" i="93"/>
  <c r="L56" i="93"/>
  <c r="L57" i="93"/>
  <c r="L58" i="93"/>
  <c r="L59" i="93"/>
  <c r="L60" i="93"/>
  <c r="L61" i="93"/>
  <c r="L62" i="93"/>
  <c r="L63" i="93"/>
  <c r="L64" i="93"/>
  <c r="L65" i="93"/>
  <c r="L66" i="93"/>
  <c r="L67" i="93"/>
  <c r="L68" i="93"/>
  <c r="L69" i="93"/>
  <c r="L70" i="93"/>
  <c r="L71" i="93"/>
  <c r="L72" i="93"/>
  <c r="L73" i="93"/>
  <c r="L74" i="93"/>
  <c r="L75" i="93"/>
  <c r="L76" i="93"/>
  <c r="L77" i="93"/>
  <c r="L78" i="93"/>
  <c r="L79" i="93"/>
  <c r="L80" i="93"/>
  <c r="L81" i="93"/>
  <c r="L82" i="93"/>
  <c r="L83" i="93"/>
  <c r="L84" i="93"/>
  <c r="L85" i="93"/>
  <c r="L86" i="93"/>
  <c r="L87" i="93"/>
  <c r="L88" i="93"/>
  <c r="L89" i="93"/>
  <c r="L90" i="93"/>
  <c r="L91" i="93"/>
  <c r="L92" i="93"/>
  <c r="L93" i="93"/>
  <c r="L94" i="93"/>
  <c r="L95" i="93"/>
  <c r="L96" i="93"/>
  <c r="L97" i="93"/>
  <c r="L98" i="93"/>
  <c r="L99" i="93"/>
  <c r="L100" i="93"/>
  <c r="L101" i="93"/>
  <c r="L102" i="93"/>
  <c r="M61" i="93"/>
  <c r="M62" i="93"/>
  <c r="M63" i="93"/>
  <c r="M64" i="93"/>
  <c r="M65" i="93"/>
  <c r="M66" i="93"/>
  <c r="M67" i="93"/>
  <c r="M68" i="93"/>
  <c r="M69" i="93"/>
  <c r="M70" i="93"/>
  <c r="M71" i="93"/>
  <c r="M72" i="93"/>
  <c r="M73" i="93"/>
  <c r="M74" i="93"/>
  <c r="M75" i="93"/>
  <c r="M76" i="93"/>
  <c r="M77" i="93"/>
  <c r="M78" i="93"/>
  <c r="M79" i="93"/>
  <c r="M80" i="93"/>
  <c r="M81" i="93"/>
  <c r="M82" i="93"/>
  <c r="M83" i="93"/>
  <c r="M84" i="93"/>
  <c r="M85" i="93"/>
  <c r="M86" i="93"/>
  <c r="M87" i="93"/>
  <c r="M88" i="93"/>
  <c r="M89" i="93"/>
  <c r="M90" i="93"/>
  <c r="M91" i="93"/>
  <c r="M92" i="93"/>
  <c r="M93" i="93"/>
  <c r="M94" i="93"/>
  <c r="M95" i="93"/>
  <c r="M96" i="93"/>
  <c r="M97" i="93"/>
  <c r="M98" i="93"/>
  <c r="M99" i="93"/>
  <c r="M100" i="93"/>
  <c r="M101" i="93"/>
  <c r="M102" i="93"/>
  <c r="L3" i="93"/>
  <c r="K3" i="93"/>
  <c r="J3" i="93"/>
  <c r="I3" i="93"/>
  <c r="H3" i="93"/>
  <c r="G3" i="93"/>
  <c r="F3" i="93"/>
  <c r="S4" i="93"/>
  <c r="S5" i="93"/>
  <c r="S6" i="93"/>
  <c r="S7" i="93"/>
  <c r="S8" i="93"/>
  <c r="S9" i="93"/>
  <c r="S10" i="93"/>
  <c r="S11" i="93"/>
  <c r="S12" i="93"/>
  <c r="S13" i="93"/>
  <c r="S14" i="93"/>
  <c r="S15" i="93"/>
  <c r="S16" i="93"/>
  <c r="S17" i="93"/>
  <c r="S18" i="93"/>
  <c r="S19" i="93"/>
  <c r="S20" i="93"/>
  <c r="S21" i="93"/>
  <c r="S22" i="93"/>
  <c r="S23" i="93"/>
  <c r="S24" i="93"/>
  <c r="S25" i="93"/>
  <c r="S26" i="93"/>
  <c r="S27" i="93"/>
  <c r="S28" i="93"/>
  <c r="S29" i="93"/>
  <c r="S30" i="93"/>
  <c r="S31" i="93"/>
  <c r="S32" i="93"/>
  <c r="S33" i="93"/>
  <c r="S34" i="93"/>
  <c r="S35" i="93"/>
  <c r="S36" i="93"/>
  <c r="S37" i="93"/>
  <c r="S38" i="93"/>
  <c r="S39" i="93"/>
  <c r="S40" i="93"/>
  <c r="S41" i="93"/>
  <c r="S42" i="93"/>
  <c r="S43" i="93"/>
  <c r="S44" i="93"/>
  <c r="S45" i="93"/>
  <c r="S46" i="93"/>
  <c r="S47" i="93"/>
  <c r="S48" i="93"/>
  <c r="S49" i="93"/>
  <c r="S50" i="93"/>
  <c r="S51" i="93"/>
  <c r="S52" i="93"/>
  <c r="S53" i="93"/>
  <c r="S54" i="93"/>
  <c r="S55" i="93"/>
  <c r="S56" i="93"/>
  <c r="S57" i="93"/>
  <c r="S58" i="93"/>
  <c r="S59" i="93"/>
  <c r="S60" i="93"/>
  <c r="S61" i="93"/>
  <c r="S62" i="93"/>
  <c r="S63" i="93"/>
  <c r="S64" i="93"/>
  <c r="S65" i="93"/>
  <c r="S66" i="93"/>
  <c r="S67" i="93"/>
  <c r="S68" i="93"/>
  <c r="S69" i="93"/>
  <c r="S70" i="93"/>
  <c r="S71" i="93"/>
  <c r="S72" i="93"/>
  <c r="S73" i="93"/>
  <c r="S74" i="93"/>
  <c r="S75" i="93"/>
  <c r="S76" i="93"/>
  <c r="S77" i="93"/>
  <c r="S78" i="93"/>
  <c r="S79" i="93"/>
  <c r="S80" i="93"/>
  <c r="S81" i="93"/>
  <c r="S82" i="93"/>
  <c r="S83" i="93"/>
  <c r="S84" i="93"/>
  <c r="S85" i="93"/>
  <c r="S86" i="93"/>
  <c r="S87" i="93"/>
  <c r="S88" i="93"/>
  <c r="S89" i="93"/>
  <c r="S90" i="93"/>
  <c r="S91" i="93"/>
  <c r="S92" i="93"/>
  <c r="S93" i="93"/>
  <c r="S94" i="93"/>
  <c r="S95" i="93"/>
  <c r="S96" i="93"/>
  <c r="S97" i="93"/>
  <c r="S98" i="93"/>
  <c r="S99" i="93"/>
  <c r="S100" i="93"/>
  <c r="S101" i="93"/>
  <c r="S102" i="93"/>
  <c r="S3" i="93"/>
  <c r="O3" i="93"/>
  <c r="O4" i="93"/>
  <c r="O5" i="93"/>
  <c r="O6" i="93"/>
  <c r="O7" i="93"/>
  <c r="O8" i="93"/>
  <c r="O9" i="93"/>
  <c r="O10" i="93"/>
  <c r="O11" i="93"/>
  <c r="O12" i="93"/>
  <c r="O13" i="93"/>
  <c r="O14" i="93"/>
  <c r="O15" i="93"/>
  <c r="O16" i="93"/>
  <c r="O17" i="93"/>
  <c r="O18" i="93"/>
  <c r="O19" i="93"/>
  <c r="O20" i="93"/>
  <c r="O21" i="93"/>
  <c r="O22" i="93"/>
  <c r="O23" i="93"/>
  <c r="O24" i="93"/>
  <c r="O25" i="93"/>
  <c r="O26" i="93"/>
  <c r="O27" i="93"/>
  <c r="O28" i="93"/>
  <c r="O29" i="93"/>
  <c r="O30" i="93"/>
  <c r="O31" i="93"/>
  <c r="O32" i="93"/>
  <c r="O33" i="93"/>
  <c r="O34" i="93"/>
  <c r="O35" i="93"/>
  <c r="O36" i="93"/>
  <c r="O37" i="93"/>
  <c r="O38" i="93"/>
  <c r="O39" i="93"/>
  <c r="O40" i="93"/>
  <c r="O41" i="93"/>
  <c r="O42" i="93"/>
  <c r="O43" i="93"/>
  <c r="O44" i="93"/>
  <c r="O45" i="93"/>
  <c r="O46" i="93"/>
  <c r="O47" i="93"/>
  <c r="O48" i="93"/>
  <c r="O49" i="93"/>
  <c r="O50" i="93"/>
  <c r="O51" i="93"/>
  <c r="O52" i="93"/>
  <c r="O53" i="93"/>
  <c r="O54" i="93"/>
  <c r="O55" i="93"/>
  <c r="O56" i="93"/>
  <c r="O57" i="93"/>
  <c r="O58" i="93"/>
  <c r="O59" i="93"/>
  <c r="O60" i="93"/>
  <c r="O61" i="93"/>
  <c r="O62" i="93"/>
  <c r="O63" i="93"/>
  <c r="O64" i="93"/>
  <c r="O65" i="93"/>
  <c r="O66" i="93"/>
  <c r="O67" i="93"/>
  <c r="O68" i="93"/>
  <c r="O69" i="93"/>
  <c r="O70" i="93"/>
  <c r="O71" i="93"/>
  <c r="O72" i="93"/>
  <c r="O73" i="93"/>
  <c r="O74" i="93"/>
  <c r="O75" i="93"/>
  <c r="O76" i="93"/>
  <c r="O77" i="93"/>
  <c r="O78" i="93"/>
  <c r="O79" i="93"/>
  <c r="O80" i="93"/>
  <c r="O81" i="93"/>
  <c r="O82" i="93"/>
  <c r="O83" i="93"/>
  <c r="O84" i="93"/>
  <c r="O85" i="93"/>
  <c r="O86" i="93"/>
  <c r="O87" i="93"/>
  <c r="O88" i="93"/>
  <c r="O89" i="93"/>
  <c r="O90" i="93"/>
  <c r="O91" i="93"/>
  <c r="O92" i="93"/>
  <c r="O93" i="93"/>
  <c r="O94" i="93"/>
  <c r="O95" i="93"/>
  <c r="O96" i="93"/>
  <c r="O97" i="93"/>
  <c r="O98" i="93"/>
  <c r="O99" i="93"/>
  <c r="O100" i="93"/>
  <c r="O101" i="93"/>
  <c r="O102" i="93"/>
  <c r="N3" i="93"/>
  <c r="N4" i="93"/>
  <c r="N5" i="93"/>
  <c r="N6" i="93"/>
  <c r="N7" i="93"/>
  <c r="N8" i="93"/>
  <c r="N9" i="93"/>
  <c r="N10" i="93"/>
  <c r="N11" i="93"/>
  <c r="N12" i="93"/>
  <c r="N13" i="93"/>
  <c r="N14" i="93"/>
  <c r="N15" i="93"/>
  <c r="N16" i="93"/>
  <c r="N17" i="93"/>
  <c r="N18" i="93"/>
  <c r="N19" i="93"/>
  <c r="N20" i="93"/>
  <c r="N21" i="93"/>
  <c r="N22" i="93"/>
  <c r="N23" i="93"/>
  <c r="N24" i="93"/>
  <c r="N25" i="93"/>
  <c r="N26" i="93"/>
  <c r="N27" i="93"/>
  <c r="N28" i="93"/>
  <c r="N29" i="93"/>
  <c r="N30" i="93"/>
  <c r="N31" i="93"/>
  <c r="N32" i="93"/>
  <c r="N33" i="93"/>
  <c r="N34" i="93"/>
  <c r="N35" i="93"/>
  <c r="N36" i="93"/>
  <c r="N37" i="93"/>
  <c r="N38" i="93"/>
  <c r="N39" i="93"/>
  <c r="N40" i="93"/>
  <c r="N41" i="93"/>
  <c r="N42" i="93"/>
  <c r="N43" i="93"/>
  <c r="N44" i="93"/>
  <c r="N45" i="93"/>
  <c r="N46" i="93"/>
  <c r="N47" i="93"/>
  <c r="N48" i="93"/>
  <c r="N49" i="93"/>
  <c r="N50" i="93"/>
  <c r="N51" i="93"/>
  <c r="N52" i="93"/>
  <c r="N53" i="93"/>
  <c r="N54" i="93"/>
  <c r="N55" i="93"/>
  <c r="N56" i="93"/>
  <c r="N57" i="93"/>
  <c r="N58" i="93"/>
  <c r="N59" i="93"/>
  <c r="N60" i="93"/>
  <c r="N61" i="93"/>
  <c r="N62" i="93"/>
  <c r="N63" i="93"/>
  <c r="N64" i="93"/>
  <c r="N65" i="93"/>
  <c r="N66" i="93"/>
  <c r="N67" i="93"/>
  <c r="N68" i="93"/>
  <c r="N69" i="93"/>
  <c r="N70" i="93"/>
  <c r="N71" i="93"/>
  <c r="N72" i="93"/>
  <c r="N73" i="93"/>
  <c r="N74" i="93"/>
  <c r="N75" i="93"/>
  <c r="N76" i="93"/>
  <c r="N77" i="93"/>
  <c r="N78" i="93"/>
  <c r="N79" i="93"/>
  <c r="N80" i="93"/>
  <c r="N81" i="93"/>
  <c r="N82" i="93"/>
  <c r="N83" i="93"/>
  <c r="N84" i="93"/>
  <c r="N85" i="93"/>
  <c r="N86" i="93"/>
  <c r="N87" i="93"/>
  <c r="N88" i="93"/>
  <c r="N89" i="93"/>
  <c r="N90" i="93"/>
  <c r="N91" i="93"/>
  <c r="N92" i="93"/>
  <c r="N93" i="93"/>
  <c r="N94" i="93"/>
  <c r="N95" i="93"/>
  <c r="N96" i="93"/>
  <c r="N97" i="93"/>
  <c r="N98" i="93"/>
  <c r="N99" i="93"/>
  <c r="N100" i="93"/>
  <c r="N101" i="93"/>
  <c r="N102" i="93"/>
  <c r="D3" i="93"/>
  <c r="O11" i="91" l="1"/>
  <c r="E3" i="93"/>
  <c r="K11" i="91"/>
  <c r="K10" i="91"/>
  <c r="E3" i="92"/>
  <c r="E11" i="92"/>
  <c r="L2" i="92" s="1"/>
  <c r="E10" i="92"/>
  <c r="E8" i="92"/>
  <c r="E6" i="92"/>
  <c r="E5" i="92"/>
  <c r="E4" i="92"/>
  <c r="I3" i="92"/>
  <c r="Q4" i="91"/>
  <c r="O4" i="91"/>
  <c r="U4" i="91" l="1"/>
  <c r="P3" i="93" s="1"/>
  <c r="AW46" i="90" l="1"/>
  <c r="AW45" i="90"/>
  <c r="AA75" i="90"/>
  <c r="AA63" i="78"/>
  <c r="AO59" i="73" l="1"/>
  <c r="AE59" i="73" s="1"/>
  <c r="AO60" i="73"/>
  <c r="AE60" i="73" s="1"/>
  <c r="AO61" i="73"/>
  <c r="AE61" i="73" s="1"/>
  <c r="AO62" i="73"/>
  <c r="AE62" i="73" s="1"/>
  <c r="AO63" i="73"/>
  <c r="AE63" i="73" s="1"/>
  <c r="AO64" i="73"/>
  <c r="AE64" i="73" s="1"/>
  <c r="AO65" i="73"/>
  <c r="AE65" i="73" s="1"/>
  <c r="AO66" i="73"/>
  <c r="AE66" i="73" s="1"/>
  <c r="AO67" i="73"/>
  <c r="AE67" i="73" s="1"/>
  <c r="AO68" i="73"/>
  <c r="AE68" i="73" s="1"/>
  <c r="AO69" i="73"/>
  <c r="AE69" i="73" s="1"/>
  <c r="AO70" i="73"/>
  <c r="AE70" i="73" s="1"/>
  <c r="AO71" i="73"/>
  <c r="AE71" i="73" s="1"/>
  <c r="AO72" i="73"/>
  <c r="AE72" i="73" s="1"/>
  <c r="AO73" i="73"/>
  <c r="AE73" i="73" s="1"/>
  <c r="AO74" i="73"/>
  <c r="AE74" i="73" s="1"/>
  <c r="AO75" i="73"/>
  <c r="AE75" i="73" s="1"/>
  <c r="AO76" i="73"/>
  <c r="AE76" i="73" s="1"/>
  <c r="AO77" i="73"/>
  <c r="AE77" i="73" s="1"/>
  <c r="AO78" i="73"/>
  <c r="AE78" i="73" s="1"/>
  <c r="AO79" i="73"/>
  <c r="AE79" i="73" s="1"/>
  <c r="AO80" i="73"/>
  <c r="AE80" i="73" s="1"/>
  <c r="AO81" i="73"/>
  <c r="AE81" i="73" s="1"/>
  <c r="AO82" i="73"/>
  <c r="AE82" i="73" s="1"/>
  <c r="AO83" i="73"/>
  <c r="AE83" i="73" s="1"/>
  <c r="AO84" i="73"/>
  <c r="AE84" i="73" s="1"/>
  <c r="AO85" i="73"/>
  <c r="AE85" i="73" s="1"/>
  <c r="AO86" i="73"/>
  <c r="AE86" i="73" s="1"/>
  <c r="AO87" i="73"/>
  <c r="AE87" i="73" s="1"/>
  <c r="AO88" i="73"/>
  <c r="AE88" i="73" s="1"/>
  <c r="AO89" i="73"/>
  <c r="AE89" i="73" s="1"/>
  <c r="AO90" i="73"/>
  <c r="AE90" i="73" s="1"/>
  <c r="AO91" i="73"/>
  <c r="AE91" i="73" s="1"/>
  <c r="AO92" i="73"/>
  <c r="AE92" i="73" s="1"/>
  <c r="AO93" i="73"/>
  <c r="AE93" i="73" s="1"/>
  <c r="AO94" i="73"/>
  <c r="AE94" i="73" s="1"/>
  <c r="AO95" i="73"/>
  <c r="AE95" i="73" s="1"/>
  <c r="AO96" i="73"/>
  <c r="AE96" i="73" s="1"/>
  <c r="AO97" i="73"/>
  <c r="AE97" i="73" s="1"/>
  <c r="AO98" i="73"/>
  <c r="AE98" i="73" s="1"/>
  <c r="AO99" i="73"/>
  <c r="AE99" i="73" s="1"/>
  <c r="AO100" i="73"/>
  <c r="AE100" i="73" s="1"/>
  <c r="AO101" i="73"/>
  <c r="AE101" i="73" s="1"/>
  <c r="AO102" i="73"/>
  <c r="AE102" i="73" s="1"/>
  <c r="AO103" i="73"/>
  <c r="AE103" i="73" s="1"/>
  <c r="AO104" i="73"/>
  <c r="AE104" i="73" s="1"/>
  <c r="AO105" i="73"/>
  <c r="AE105" i="73" s="1"/>
  <c r="AO106" i="73"/>
  <c r="AE106" i="73" s="1"/>
  <c r="AO107" i="73"/>
  <c r="AE107" i="73" s="1"/>
  <c r="AO108" i="73"/>
  <c r="AE108" i="73" s="1"/>
  <c r="AO109" i="73"/>
  <c r="AE109" i="73" s="1"/>
  <c r="AO110" i="73"/>
  <c r="AE110" i="73" s="1"/>
  <c r="AO111" i="73"/>
  <c r="AE111" i="73" s="1"/>
  <c r="AO112" i="73"/>
  <c r="AE112" i="73" s="1"/>
  <c r="AO113" i="73"/>
  <c r="AE113" i="73" s="1"/>
  <c r="AO114" i="73"/>
  <c r="AE114" i="73" s="1"/>
  <c r="AO115" i="73"/>
  <c r="AE115" i="73" s="1"/>
  <c r="AO116" i="73"/>
  <c r="AE116" i="73" s="1"/>
  <c r="AO117" i="73"/>
  <c r="AE117" i="73" s="1"/>
  <c r="AO118" i="73"/>
  <c r="AE118" i="73" s="1"/>
  <c r="AO119" i="73"/>
  <c r="AE119" i="73" s="1"/>
  <c r="AO120" i="73"/>
  <c r="AE120" i="73" s="1"/>
  <c r="AO121" i="73"/>
  <c r="AE121" i="73" s="1"/>
  <c r="AO122" i="73"/>
  <c r="AE122" i="73" s="1"/>
  <c r="AO123" i="73"/>
  <c r="AE123" i="73" s="1"/>
  <c r="AO124" i="73"/>
  <c r="AE124" i="73" s="1"/>
  <c r="AO125" i="73"/>
  <c r="AE125" i="73" s="1"/>
  <c r="AO126" i="73"/>
  <c r="AE126" i="73" s="1"/>
  <c r="AO127" i="73"/>
  <c r="AE127" i="73" s="1"/>
  <c r="AO128" i="73"/>
  <c r="AE128" i="73" s="1"/>
  <c r="AO129" i="73"/>
  <c r="AE129" i="73" s="1"/>
  <c r="AO130" i="73"/>
  <c r="AE130" i="73" s="1"/>
  <c r="AO131" i="73"/>
  <c r="AE131" i="73" s="1"/>
  <c r="AO132" i="73"/>
  <c r="AE132" i="73" s="1"/>
  <c r="AO133" i="73"/>
  <c r="AE133" i="73" s="1"/>
  <c r="AO134" i="73"/>
  <c r="AE134" i="73" s="1"/>
  <c r="AO135" i="73"/>
  <c r="AE135" i="73" s="1"/>
  <c r="AO136" i="73"/>
  <c r="AE136" i="73" s="1"/>
  <c r="AO137" i="73"/>
  <c r="AE137" i="73" s="1"/>
  <c r="AO138" i="73"/>
  <c r="AE138" i="73" s="1"/>
  <c r="AO139" i="73"/>
  <c r="AE139" i="73" s="1"/>
  <c r="AO140" i="73"/>
  <c r="AE140" i="73" s="1"/>
  <c r="AO141" i="73"/>
  <c r="AE141" i="73" s="1"/>
  <c r="AO142" i="73"/>
  <c r="AE142" i="73" s="1"/>
  <c r="AO143" i="73"/>
  <c r="AE143" i="73" s="1"/>
  <c r="AO144" i="73"/>
  <c r="AE144" i="73" s="1"/>
  <c r="AO145" i="73"/>
  <c r="AE145" i="73" s="1"/>
  <c r="AO146" i="73"/>
  <c r="AE146" i="73" s="1"/>
  <c r="AO147" i="73"/>
  <c r="AE147" i="73" s="1"/>
  <c r="AO148" i="73"/>
  <c r="AE148" i="73" s="1"/>
  <c r="AO149" i="73"/>
  <c r="AE149" i="73" s="1"/>
  <c r="AO150" i="73"/>
  <c r="AE150" i="73" s="1"/>
  <c r="AO151" i="73"/>
  <c r="AE151" i="73" s="1"/>
  <c r="AO152" i="73"/>
  <c r="AE152" i="73" s="1"/>
  <c r="AO153" i="73"/>
  <c r="AE153" i="73" s="1"/>
  <c r="AO154" i="73"/>
  <c r="AE154" i="73" s="1"/>
  <c r="AO155" i="73"/>
  <c r="AE155" i="73" s="1"/>
  <c r="AO156" i="73"/>
  <c r="AE156" i="73" s="1"/>
  <c r="AO157" i="73"/>
  <c r="AE157" i="73" s="1"/>
  <c r="AO58" i="73"/>
  <c r="AE58" i="73" s="1"/>
  <c r="T54" i="73" l="1"/>
  <c r="AC59" i="73" l="1"/>
  <c r="M4" i="93" s="1"/>
  <c r="AC60" i="73"/>
  <c r="M5" i="93" s="1"/>
  <c r="AC61" i="73"/>
  <c r="M6" i="93" s="1"/>
  <c r="AC62" i="73"/>
  <c r="M7" i="93" s="1"/>
  <c r="AC63" i="73"/>
  <c r="M8" i="93" s="1"/>
  <c r="M9" i="93"/>
  <c r="AC65" i="73"/>
  <c r="M10" i="93" s="1"/>
  <c r="AC66" i="73"/>
  <c r="M11" i="93" s="1"/>
  <c r="AC67" i="73"/>
  <c r="M12" i="93" s="1"/>
  <c r="AC68" i="73"/>
  <c r="M13" i="93" s="1"/>
  <c r="M14" i="93"/>
  <c r="AC70" i="73"/>
  <c r="M15" i="93" s="1"/>
  <c r="AC71" i="73"/>
  <c r="M16" i="93" s="1"/>
  <c r="AC72" i="73"/>
  <c r="M17" i="93" s="1"/>
  <c r="AC73" i="73"/>
  <c r="M18" i="93" s="1"/>
  <c r="AC74" i="73"/>
  <c r="M19" i="93" s="1"/>
  <c r="AC75" i="73"/>
  <c r="M20" i="93" s="1"/>
  <c r="AC76" i="73"/>
  <c r="M21" i="93" s="1"/>
  <c r="AC77" i="73"/>
  <c r="M22" i="93" s="1"/>
  <c r="AC78" i="73"/>
  <c r="M23" i="93" s="1"/>
  <c r="AC79" i="73"/>
  <c r="M24" i="93" s="1"/>
  <c r="AC80" i="73"/>
  <c r="M25" i="93" s="1"/>
  <c r="AC81" i="73"/>
  <c r="M26" i="93" s="1"/>
  <c r="AC82" i="73"/>
  <c r="M27" i="93" s="1"/>
  <c r="AC83" i="73"/>
  <c r="M28" i="93" s="1"/>
  <c r="AC84" i="73"/>
  <c r="M29" i="93" s="1"/>
  <c r="AC85" i="73"/>
  <c r="M30" i="93" s="1"/>
  <c r="AC86" i="73"/>
  <c r="M31" i="93" s="1"/>
  <c r="AC87" i="73"/>
  <c r="M32" i="93" s="1"/>
  <c r="AC88" i="73"/>
  <c r="M33" i="93" s="1"/>
  <c r="AC89" i="73"/>
  <c r="M34" i="93" s="1"/>
  <c r="AC90" i="73"/>
  <c r="M35" i="93" s="1"/>
  <c r="AC91" i="73"/>
  <c r="M36" i="93" s="1"/>
  <c r="AC92" i="73"/>
  <c r="M37" i="93" s="1"/>
  <c r="AC93" i="73"/>
  <c r="M38" i="93" s="1"/>
  <c r="AC94" i="73"/>
  <c r="M39" i="93" s="1"/>
  <c r="AC95" i="73"/>
  <c r="M40" i="93" s="1"/>
  <c r="AC96" i="73"/>
  <c r="M41" i="93" s="1"/>
  <c r="AC97" i="73"/>
  <c r="M42" i="93" s="1"/>
  <c r="AC98" i="73"/>
  <c r="M43" i="93" s="1"/>
  <c r="AC99" i="73"/>
  <c r="M44" i="93" s="1"/>
  <c r="AC100" i="73"/>
  <c r="M45" i="93" s="1"/>
  <c r="AC101" i="73"/>
  <c r="M46" i="93" s="1"/>
  <c r="AC102" i="73"/>
  <c r="M47" i="93" s="1"/>
  <c r="AC103" i="73"/>
  <c r="M48" i="93" s="1"/>
  <c r="AC104" i="73"/>
  <c r="M49" i="93" s="1"/>
  <c r="AC105" i="73"/>
  <c r="M50" i="93" s="1"/>
  <c r="AC106" i="73"/>
  <c r="M51" i="93" s="1"/>
  <c r="AC107" i="73"/>
  <c r="M52" i="93" s="1"/>
  <c r="AC108" i="73"/>
  <c r="M53" i="93" s="1"/>
  <c r="AC109" i="73"/>
  <c r="M54" i="93" s="1"/>
  <c r="AC110" i="73"/>
  <c r="M55" i="93" s="1"/>
  <c r="AC111" i="73"/>
  <c r="M56" i="93" s="1"/>
  <c r="AC112" i="73"/>
  <c r="M57" i="93" s="1"/>
  <c r="AC113" i="73"/>
  <c r="M58" i="93" s="1"/>
  <c r="AC114" i="73"/>
  <c r="M59" i="93" s="1"/>
  <c r="AC115" i="73"/>
  <c r="M60" i="93" s="1"/>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M3" i="93" s="1"/>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AK15" i="79"/>
  <c r="AL15" i="79"/>
  <c r="AJ15" i="79"/>
  <c r="N15" i="79" l="1"/>
  <c r="U3" i="93"/>
  <c r="T3" i="93" s="1"/>
  <c r="C2" i="79"/>
  <c r="V14" i="79" s="1"/>
  <c r="V13" i="79" l="1"/>
  <c r="AE69" i="90" s="1"/>
  <c r="AE70" i="90"/>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AH28" i="78"/>
  <c r="AE53" i="78" s="1"/>
  <c r="AH23" i="78"/>
  <c r="AH36" i="78" a="1"/>
  <c r="AH36" i="78" s="1"/>
  <c r="AE55" i="78" s="1"/>
  <c r="AL20" i="79"/>
  <c r="AP20" i="79"/>
  <c r="AO20" i="79"/>
  <c r="M20" i="79" s="1"/>
  <c r="AL28" i="79"/>
  <c r="AP28" i="79"/>
  <c r="AO28" i="79"/>
  <c r="M28" i="79" s="1"/>
  <c r="AL36" i="79"/>
  <c r="AP36" i="79"/>
  <c r="AO36" i="79"/>
  <c r="M36" i="79" s="1"/>
  <c r="AL44" i="79"/>
  <c r="AP44" i="79"/>
  <c r="AO44" i="79"/>
  <c r="M44" i="79" s="1"/>
  <c r="AL52" i="79"/>
  <c r="AP52" i="79"/>
  <c r="AO52" i="79"/>
  <c r="M52" i="79" s="1"/>
  <c r="AL60" i="79"/>
  <c r="AP60" i="79"/>
  <c r="AO60" i="79"/>
  <c r="M60" i="79" s="1"/>
  <c r="AL68" i="79"/>
  <c r="AP68" i="79"/>
  <c r="AO68" i="79"/>
  <c r="M68" i="79" s="1"/>
  <c r="AL76" i="79"/>
  <c r="AP76" i="79"/>
  <c r="AO76" i="79"/>
  <c r="M76" i="79" s="1"/>
  <c r="N76" i="79" s="1"/>
  <c r="AL84" i="79"/>
  <c r="AP84" i="79"/>
  <c r="AO84" i="79"/>
  <c r="M84" i="79" s="1"/>
  <c r="N84" i="79" s="1"/>
  <c r="AL92" i="79"/>
  <c r="AP92" i="79"/>
  <c r="N92" i="79"/>
  <c r="M92" i="79"/>
  <c r="AO92" i="79"/>
  <c r="AL100" i="79"/>
  <c r="AP100" i="79"/>
  <c r="AO100" i="79"/>
  <c r="M100" i="79" s="1"/>
  <c r="N100" i="79" s="1"/>
  <c r="AL108" i="79"/>
  <c r="AP108" i="79"/>
  <c r="AO108" i="79"/>
  <c r="M108" i="79" s="1"/>
  <c r="N108" i="79" s="1"/>
  <c r="AL19" i="79"/>
  <c r="AP19" i="79"/>
  <c r="AO19" i="79"/>
  <c r="M19" i="79" s="1"/>
  <c r="AL27" i="79"/>
  <c r="AP27" i="79"/>
  <c r="AO27" i="79"/>
  <c r="M27" i="79" s="1"/>
  <c r="AL35" i="79"/>
  <c r="AP35" i="79"/>
  <c r="AO35" i="79"/>
  <c r="M35" i="79" s="1"/>
  <c r="AL43" i="79"/>
  <c r="AP43" i="79"/>
  <c r="AO43" i="79"/>
  <c r="M43" i="79" s="1"/>
  <c r="AL51" i="79"/>
  <c r="AP51" i="79"/>
  <c r="AO51" i="79"/>
  <c r="M51" i="79" s="1"/>
  <c r="AL59" i="79"/>
  <c r="AP59" i="79"/>
  <c r="AL67" i="79"/>
  <c r="AP67" i="79"/>
  <c r="AO67" i="79"/>
  <c r="M67" i="79" s="1"/>
  <c r="AL75" i="79"/>
  <c r="AP75" i="79"/>
  <c r="AO75" i="79"/>
  <c r="M75" i="79" s="1"/>
  <c r="N75" i="79" s="1"/>
  <c r="AL83" i="79"/>
  <c r="AP83" i="79"/>
  <c r="AO83" i="79"/>
  <c r="M83" i="79" s="1"/>
  <c r="N83" i="79" s="1"/>
  <c r="AL91" i="79"/>
  <c r="M91" i="79"/>
  <c r="N91" i="79" s="1"/>
  <c r="AP91" i="79"/>
  <c r="AO91" i="79"/>
  <c r="AL99" i="79"/>
  <c r="M99" i="79"/>
  <c r="N99" i="79" s="1"/>
  <c r="AP99" i="79"/>
  <c r="AO99" i="79"/>
  <c r="AL107" i="79"/>
  <c r="AP107" i="79"/>
  <c r="AO107" i="79"/>
  <c r="M107" i="79" s="1"/>
  <c r="N107" i="79" s="1"/>
  <c r="AL114" i="79"/>
  <c r="AP114" i="79"/>
  <c r="AO114" i="79"/>
  <c r="M114" i="79" s="1"/>
  <c r="N114" i="79" s="1"/>
  <c r="AL18" i="79"/>
  <c r="AP18" i="79"/>
  <c r="AO18" i="79"/>
  <c r="M18" i="79" s="1"/>
  <c r="AL26" i="79"/>
  <c r="AP26" i="79"/>
  <c r="AO26" i="79"/>
  <c r="M26" i="79" s="1"/>
  <c r="AL34" i="79"/>
  <c r="AP34" i="79"/>
  <c r="AO34" i="79"/>
  <c r="M34" i="79" s="1"/>
  <c r="AL42" i="79"/>
  <c r="AP42" i="79"/>
  <c r="AO42" i="79"/>
  <c r="M42" i="79" s="1"/>
  <c r="AL50" i="79"/>
  <c r="AP50" i="79"/>
  <c r="AO50" i="79"/>
  <c r="M50" i="79" s="1"/>
  <c r="AL58" i="79"/>
  <c r="AP58" i="79"/>
  <c r="AO58" i="79"/>
  <c r="M58" i="79" s="1"/>
  <c r="AL66" i="79"/>
  <c r="AP66" i="79"/>
  <c r="AO66" i="79"/>
  <c r="M66" i="79" s="1"/>
  <c r="AL74" i="79"/>
  <c r="AP74" i="79"/>
  <c r="AO74" i="79"/>
  <c r="M74" i="79" s="1"/>
  <c r="N74" i="79" s="1"/>
  <c r="AL82" i="79"/>
  <c r="AP82" i="79"/>
  <c r="M82" i="79"/>
  <c r="N82" i="79" s="1"/>
  <c r="AO82" i="79"/>
  <c r="AL90" i="79"/>
  <c r="AP90" i="79"/>
  <c r="AO90" i="79"/>
  <c r="M90" i="79" s="1"/>
  <c r="N90" i="79" s="1"/>
  <c r="AL98" i="79"/>
  <c r="AP98" i="79"/>
  <c r="AO98" i="79"/>
  <c r="M98" i="79" s="1"/>
  <c r="N98" i="79" s="1"/>
  <c r="AL106" i="79"/>
  <c r="AP106" i="79"/>
  <c r="AO106" i="79"/>
  <c r="M106" i="79" s="1"/>
  <c r="N106" i="79" s="1"/>
  <c r="AO16" i="79"/>
  <c r="AP17" i="79"/>
  <c r="AH22" i="78" s="1"/>
  <c r="AO17" i="79"/>
  <c r="M17" i="79" s="1"/>
  <c r="AL25" i="79"/>
  <c r="AP25" i="79"/>
  <c r="AO25" i="79"/>
  <c r="M25" i="79" s="1"/>
  <c r="AL33" i="79"/>
  <c r="AP33" i="79"/>
  <c r="AO33" i="79"/>
  <c r="M33" i="79" s="1"/>
  <c r="AL41" i="79"/>
  <c r="AP41" i="79"/>
  <c r="AO41" i="79"/>
  <c r="M41" i="79" s="1"/>
  <c r="AL49" i="79"/>
  <c r="AP49" i="79"/>
  <c r="AO49" i="79"/>
  <c r="M49" i="79" s="1"/>
  <c r="AL57" i="79"/>
  <c r="AP57" i="79"/>
  <c r="AO57" i="79"/>
  <c r="M57" i="79" s="1"/>
  <c r="AL65" i="79"/>
  <c r="AP65" i="79"/>
  <c r="AO65" i="79"/>
  <c r="M65" i="79" s="1"/>
  <c r="AL73" i="79"/>
  <c r="AP73" i="79"/>
  <c r="AO73" i="79"/>
  <c r="M73" i="79" s="1"/>
  <c r="N73" i="79" s="1"/>
  <c r="AL81" i="79"/>
  <c r="AP81" i="79"/>
  <c r="AO81" i="79"/>
  <c r="M81" i="79" s="1"/>
  <c r="N81" i="79" s="1"/>
  <c r="AL89" i="79"/>
  <c r="AP89" i="79"/>
  <c r="AO89" i="79"/>
  <c r="M89" i="79" s="1"/>
  <c r="N89" i="79" s="1"/>
  <c r="AL97" i="79"/>
  <c r="AP97" i="79"/>
  <c r="AO97" i="79"/>
  <c r="M97" i="79" s="1"/>
  <c r="N97" i="79" s="1"/>
  <c r="AL105" i="79"/>
  <c r="AP105" i="79"/>
  <c r="M105" i="79"/>
  <c r="N105" i="79" s="1"/>
  <c r="AO105" i="79"/>
  <c r="AL113" i="79"/>
  <c r="N113" i="79"/>
  <c r="AP113" i="79"/>
  <c r="M113" i="79"/>
  <c r="AO113" i="79"/>
  <c r="AL24" i="79"/>
  <c r="AP24" i="79"/>
  <c r="AO24" i="79"/>
  <c r="M24" i="79" s="1"/>
  <c r="AL32" i="79"/>
  <c r="AP32" i="79"/>
  <c r="AO32" i="79"/>
  <c r="M32" i="79" s="1"/>
  <c r="AL40" i="79"/>
  <c r="AP40" i="79"/>
  <c r="AO40" i="79"/>
  <c r="M40" i="79" s="1"/>
  <c r="AL48" i="79"/>
  <c r="AP48" i="79"/>
  <c r="AO48" i="79"/>
  <c r="M48" i="79" s="1"/>
  <c r="AL56" i="79"/>
  <c r="AP56" i="79"/>
  <c r="AO56" i="79"/>
  <c r="M56" i="79" s="1"/>
  <c r="AL64" i="79"/>
  <c r="AP64" i="79"/>
  <c r="AO64" i="79"/>
  <c r="M64" i="79" s="1"/>
  <c r="AL72" i="79"/>
  <c r="AP72" i="79"/>
  <c r="AO72" i="79"/>
  <c r="M72" i="79" s="1"/>
  <c r="AL80" i="79"/>
  <c r="AP80" i="79"/>
  <c r="AO80" i="79"/>
  <c r="M80" i="79" s="1"/>
  <c r="N80" i="79" s="1"/>
  <c r="AL88" i="79"/>
  <c r="AP88" i="79"/>
  <c r="AO88" i="79"/>
  <c r="M88" i="79" s="1"/>
  <c r="N88" i="79" s="1"/>
  <c r="AL96" i="79"/>
  <c r="AP96" i="79"/>
  <c r="M96" i="79"/>
  <c r="N96" i="79" s="1"/>
  <c r="AO96" i="79"/>
  <c r="AL104" i="79"/>
  <c r="AP104" i="79"/>
  <c r="M104" i="79"/>
  <c r="N104" i="79" s="1"/>
  <c r="AO104" i="79"/>
  <c r="AL112" i="79"/>
  <c r="AP112" i="79"/>
  <c r="AO112" i="79"/>
  <c r="M112" i="79" s="1"/>
  <c r="N112" i="79" s="1"/>
  <c r="AL23" i="79"/>
  <c r="AP23" i="79"/>
  <c r="AO23" i="79"/>
  <c r="M23" i="79" s="1"/>
  <c r="AL31" i="79"/>
  <c r="AP31" i="79"/>
  <c r="AO31" i="79"/>
  <c r="M31" i="79" s="1"/>
  <c r="AL39" i="79"/>
  <c r="AP39" i="79"/>
  <c r="AO39" i="79"/>
  <c r="M39" i="79" s="1"/>
  <c r="AL47" i="79"/>
  <c r="AP47" i="79"/>
  <c r="AO47" i="79"/>
  <c r="M47" i="79" s="1"/>
  <c r="AL55" i="79"/>
  <c r="AP55" i="79"/>
  <c r="AO55" i="79"/>
  <c r="M55" i="79" s="1"/>
  <c r="AL63" i="79"/>
  <c r="AP63" i="79"/>
  <c r="AO63" i="79"/>
  <c r="M63" i="79" s="1"/>
  <c r="AL71" i="79"/>
  <c r="AP71" i="79"/>
  <c r="AO71" i="79"/>
  <c r="M71" i="79" s="1"/>
  <c r="AL79" i="79"/>
  <c r="AP79" i="79"/>
  <c r="AO79" i="79"/>
  <c r="M79" i="79" s="1"/>
  <c r="N79" i="79" s="1"/>
  <c r="AL87" i="79"/>
  <c r="AP87" i="79"/>
  <c r="AO87" i="79"/>
  <c r="M87" i="79" s="1"/>
  <c r="N87" i="79" s="1"/>
  <c r="AL95" i="79"/>
  <c r="AP95" i="79"/>
  <c r="M95" i="79"/>
  <c r="N95" i="79" s="1"/>
  <c r="AO95" i="79"/>
  <c r="AL103" i="79"/>
  <c r="AP103" i="79"/>
  <c r="M103" i="79"/>
  <c r="N103" i="79" s="1"/>
  <c r="AO103" i="79"/>
  <c r="AL111" i="79"/>
  <c r="N111" i="79"/>
  <c r="AP111" i="79"/>
  <c r="M111" i="79"/>
  <c r="AO111" i="79"/>
  <c r="AL22" i="79"/>
  <c r="AP22" i="79"/>
  <c r="AO22" i="79"/>
  <c r="M22" i="79" s="1"/>
  <c r="AL30" i="79"/>
  <c r="AP30" i="79"/>
  <c r="AO30" i="79"/>
  <c r="M30" i="79" s="1"/>
  <c r="AL38" i="79"/>
  <c r="AP38" i="79"/>
  <c r="AO38" i="79"/>
  <c r="M38" i="79" s="1"/>
  <c r="AL46" i="79"/>
  <c r="AP46" i="79"/>
  <c r="AO46" i="79"/>
  <c r="M46" i="79" s="1"/>
  <c r="AL54" i="79"/>
  <c r="AP54" i="79"/>
  <c r="AO54" i="79"/>
  <c r="M54" i="79" s="1"/>
  <c r="AL62" i="79"/>
  <c r="AP62" i="79"/>
  <c r="AO62" i="79"/>
  <c r="M62" i="79" s="1"/>
  <c r="AL70" i="79"/>
  <c r="AP70" i="79"/>
  <c r="AO70" i="79"/>
  <c r="M70" i="79" s="1"/>
  <c r="AL78" i="79"/>
  <c r="AP78" i="79"/>
  <c r="AO78" i="79"/>
  <c r="M78" i="79" s="1"/>
  <c r="N78" i="79" s="1"/>
  <c r="AL86" i="79"/>
  <c r="AP86" i="79"/>
  <c r="AO86" i="79"/>
  <c r="M86" i="79" s="1"/>
  <c r="N86" i="79" s="1"/>
  <c r="AL94" i="79"/>
  <c r="AP94" i="79"/>
  <c r="M94" i="79"/>
  <c r="N94" i="79" s="1"/>
  <c r="AO94" i="79"/>
  <c r="AL102" i="79"/>
  <c r="AP102" i="79"/>
  <c r="AO102" i="79"/>
  <c r="M102" i="79" s="1"/>
  <c r="N102" i="79" s="1"/>
  <c r="AL110" i="79"/>
  <c r="AP110" i="79"/>
  <c r="AO110" i="79"/>
  <c r="M110" i="79" s="1"/>
  <c r="N110" i="79" s="1"/>
  <c r="AL21" i="79"/>
  <c r="AP21" i="79"/>
  <c r="AO21" i="79"/>
  <c r="M21" i="79" s="1"/>
  <c r="AL29" i="79"/>
  <c r="AP29" i="79"/>
  <c r="AO29" i="79"/>
  <c r="M29" i="79" s="1"/>
  <c r="AL37" i="79"/>
  <c r="AP37" i="79"/>
  <c r="AO37" i="79"/>
  <c r="M37" i="79" s="1"/>
  <c r="AL45" i="79"/>
  <c r="AP45" i="79"/>
  <c r="AO45" i="79"/>
  <c r="M45" i="79" s="1"/>
  <c r="AL53" i="79"/>
  <c r="AP53" i="79"/>
  <c r="AO53" i="79"/>
  <c r="M53" i="79" s="1"/>
  <c r="AL61" i="79"/>
  <c r="AP61" i="79"/>
  <c r="AO61" i="79"/>
  <c r="M61" i="79" s="1"/>
  <c r="AL69" i="79"/>
  <c r="AP69" i="79"/>
  <c r="AO69" i="79"/>
  <c r="M69" i="79" s="1"/>
  <c r="AL77" i="79"/>
  <c r="AP77" i="79"/>
  <c r="AO77" i="79"/>
  <c r="M77" i="79" s="1"/>
  <c r="N77" i="79" s="1"/>
  <c r="AL85" i="79"/>
  <c r="AP85" i="79"/>
  <c r="AO85" i="79"/>
  <c r="M85" i="79" s="1"/>
  <c r="N85" i="79" s="1"/>
  <c r="AL93" i="79"/>
  <c r="AP93" i="79"/>
  <c r="M93" i="79"/>
  <c r="N93" i="79" s="1"/>
  <c r="AO93" i="79"/>
  <c r="AL101" i="79"/>
  <c r="AP101" i="79"/>
  <c r="M101" i="79"/>
  <c r="N101" i="79" s="1"/>
  <c r="AO101" i="79"/>
  <c r="AL109" i="79"/>
  <c r="AP109" i="79"/>
  <c r="AO109" i="79"/>
  <c r="M109" i="79" s="1"/>
  <c r="N109" i="79" s="1"/>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N61" i="79" l="1"/>
  <c r="U49" i="93"/>
  <c r="T49" i="93" s="1"/>
  <c r="N67" i="79"/>
  <c r="U55" i="93"/>
  <c r="T55" i="93" s="1"/>
  <c r="N37" i="79"/>
  <c r="U25" i="93"/>
  <c r="T25" i="93" s="1"/>
  <c r="N30" i="79"/>
  <c r="U18" i="93"/>
  <c r="T18" i="93" s="1"/>
  <c r="N31" i="79"/>
  <c r="U19" i="93"/>
  <c r="T19" i="93" s="1"/>
  <c r="N48" i="79"/>
  <c r="U36" i="93"/>
  <c r="T36" i="93" s="1"/>
  <c r="N25" i="79"/>
  <c r="U13" i="93"/>
  <c r="T13" i="93" s="1"/>
  <c r="N18" i="79"/>
  <c r="U6" i="93"/>
  <c r="T6" i="93" s="1"/>
  <c r="N19" i="79"/>
  <c r="U7" i="93"/>
  <c r="T7" i="93" s="1"/>
  <c r="N36" i="79"/>
  <c r="U24" i="93"/>
  <c r="T24" i="93" s="1"/>
  <c r="N38" i="79"/>
  <c r="U26" i="93"/>
  <c r="T26" i="93" s="1"/>
  <c r="N56" i="79"/>
  <c r="U44" i="93"/>
  <c r="T44" i="93" s="1"/>
  <c r="N26" i="79"/>
  <c r="U14" i="93"/>
  <c r="T14" i="93" s="1"/>
  <c r="N44" i="79"/>
  <c r="U32" i="93"/>
  <c r="T32" i="93" s="1"/>
  <c r="N55" i="79"/>
  <c r="U43" i="93"/>
  <c r="T43" i="93" s="1"/>
  <c r="N60" i="79"/>
  <c r="U48" i="93"/>
  <c r="T48" i="93" s="1"/>
  <c r="N70" i="79"/>
  <c r="U58" i="93"/>
  <c r="T58" i="93" s="1"/>
  <c r="N71" i="79"/>
  <c r="U59" i="93"/>
  <c r="T59" i="93" s="1"/>
  <c r="N24" i="79"/>
  <c r="U12" i="93"/>
  <c r="T12" i="93" s="1"/>
  <c r="N65" i="79"/>
  <c r="U53" i="93"/>
  <c r="T53" i="93" s="1"/>
  <c r="N58" i="79"/>
  <c r="U46" i="93"/>
  <c r="T46" i="93" s="1"/>
  <c r="N33" i="79"/>
  <c r="U21" i="93"/>
  <c r="T21" i="93" s="1"/>
  <c r="N21" i="79"/>
  <c r="U9" i="93"/>
  <c r="T9" i="93" s="1"/>
  <c r="N72" i="79"/>
  <c r="U60" i="93"/>
  <c r="T60" i="93" s="1"/>
  <c r="N49" i="79"/>
  <c r="U37" i="93"/>
  <c r="T37" i="93" s="1"/>
  <c r="N42" i="79"/>
  <c r="U30" i="93"/>
  <c r="T30" i="93" s="1"/>
  <c r="N43" i="79"/>
  <c r="U31" i="93"/>
  <c r="T31" i="93" s="1"/>
  <c r="N53" i="79"/>
  <c r="U41" i="93"/>
  <c r="T41" i="93" s="1"/>
  <c r="N46" i="79"/>
  <c r="U34" i="93"/>
  <c r="T34" i="93" s="1"/>
  <c r="N47" i="79"/>
  <c r="U35" i="93"/>
  <c r="T35" i="93" s="1"/>
  <c r="N64" i="79"/>
  <c r="U52" i="93"/>
  <c r="T52" i="93" s="1"/>
  <c r="N41" i="79"/>
  <c r="U29" i="93"/>
  <c r="T29" i="93" s="1"/>
  <c r="N34" i="79"/>
  <c r="U22" i="93"/>
  <c r="T22" i="93" s="1"/>
  <c r="N35" i="79"/>
  <c r="U23" i="93"/>
  <c r="T23" i="93" s="1"/>
  <c r="N52" i="79"/>
  <c r="U40" i="93"/>
  <c r="T40" i="93" s="1"/>
  <c r="N45" i="79"/>
  <c r="U33" i="93"/>
  <c r="T33" i="93" s="1"/>
  <c r="N39" i="79"/>
  <c r="U27" i="93"/>
  <c r="T27" i="93" s="1"/>
  <c r="N27" i="79"/>
  <c r="U15" i="93"/>
  <c r="T15" i="93" s="1"/>
  <c r="N32" i="79"/>
  <c r="U20" i="93"/>
  <c r="T20" i="93" s="1"/>
  <c r="N66" i="79"/>
  <c r="U54" i="93"/>
  <c r="T54" i="93" s="1"/>
  <c r="N54" i="79"/>
  <c r="U42" i="93"/>
  <c r="T42" i="93" s="1"/>
  <c r="N29" i="79"/>
  <c r="U17" i="93"/>
  <c r="T17" i="93" s="1"/>
  <c r="N22" i="79"/>
  <c r="U10" i="93"/>
  <c r="T10" i="93" s="1"/>
  <c r="N23" i="79"/>
  <c r="U11" i="93"/>
  <c r="T11" i="93" s="1"/>
  <c r="N40" i="79"/>
  <c r="U28" i="93"/>
  <c r="T28" i="93" s="1"/>
  <c r="N17" i="79"/>
  <c r="U5" i="93"/>
  <c r="T5" i="93" s="1"/>
  <c r="N28" i="79"/>
  <c r="U16" i="93"/>
  <c r="T16" i="93" s="1"/>
  <c r="N69" i="79"/>
  <c r="U57" i="93"/>
  <c r="T57" i="93" s="1"/>
  <c r="N62" i="79"/>
  <c r="U50" i="93"/>
  <c r="T50" i="93" s="1"/>
  <c r="N63" i="79"/>
  <c r="U51" i="93"/>
  <c r="T51" i="93" s="1"/>
  <c r="N57" i="79"/>
  <c r="U45" i="93"/>
  <c r="T45" i="93" s="1"/>
  <c r="N50" i="79"/>
  <c r="U38" i="93"/>
  <c r="T38" i="93" s="1"/>
  <c r="N51" i="79"/>
  <c r="U39" i="93"/>
  <c r="T39" i="93" s="1"/>
  <c r="N68" i="79"/>
  <c r="U56" i="93"/>
  <c r="T56" i="93" s="1"/>
  <c r="N59" i="79"/>
  <c r="U47" i="93"/>
  <c r="T47" i="93" s="1"/>
  <c r="N20" i="79"/>
  <c r="U8" i="93"/>
  <c r="T8" i="93" s="1"/>
  <c r="AE65" i="90"/>
  <c r="AH14" i="78"/>
  <c r="AE50" i="78" s="1"/>
  <c r="AH18" i="78"/>
  <c r="AE51" i="78" s="1"/>
  <c r="AE52" i="78"/>
  <c r="BA50" i="78"/>
  <c r="V12" i="79"/>
  <c r="M16" i="79"/>
  <c r="N16" i="79" l="1"/>
  <c r="P16" i="79" s="1"/>
  <c r="R4" i="93" s="1"/>
  <c r="U4" i="93"/>
  <c r="T4" i="93" s="1"/>
  <c r="I19" i="79"/>
  <c r="P19" i="79" s="1"/>
  <c r="R7" i="93" s="1"/>
  <c r="I67" i="79"/>
  <c r="P67" i="79" s="1"/>
  <c r="R55" i="93" s="1"/>
  <c r="I51" i="79"/>
  <c r="P51" i="79" s="1"/>
  <c r="R39" i="93" s="1"/>
  <c r="I35" i="79"/>
  <c r="P35" i="79" s="1"/>
  <c r="R23" i="93" s="1"/>
  <c r="I15" i="79"/>
  <c r="I98" i="79"/>
  <c r="P98" i="79" s="1"/>
  <c r="R86" i="93" s="1"/>
  <c r="I82" i="79"/>
  <c r="P82" i="79" s="1"/>
  <c r="R70" i="93" s="1"/>
  <c r="I58" i="79"/>
  <c r="P58" i="79" s="1"/>
  <c r="R46" i="93" s="1"/>
  <c r="I50" i="79"/>
  <c r="P50" i="79" s="1"/>
  <c r="R38" i="93" s="1"/>
  <c r="I42" i="79"/>
  <c r="P42" i="79" s="1"/>
  <c r="R30" i="93" s="1"/>
  <c r="I34" i="79"/>
  <c r="P34" i="79" s="1"/>
  <c r="R22" i="93" s="1"/>
  <c r="I26" i="79"/>
  <c r="P26" i="79" s="1"/>
  <c r="R14" i="93" s="1"/>
  <c r="I18" i="79"/>
  <c r="P18" i="79" s="1"/>
  <c r="R6" i="93" s="1"/>
  <c r="I75" i="79"/>
  <c r="P75" i="79" s="1"/>
  <c r="R63" i="93" s="1"/>
  <c r="I59" i="79"/>
  <c r="P59" i="79" s="1"/>
  <c r="R47" i="93" s="1"/>
  <c r="I43" i="79"/>
  <c r="P43" i="79" s="1"/>
  <c r="R31" i="93" s="1"/>
  <c r="I27" i="79"/>
  <c r="P27" i="79" s="1"/>
  <c r="R15" i="93" s="1"/>
  <c r="I106" i="79"/>
  <c r="P106" i="79" s="1"/>
  <c r="R94" i="93" s="1"/>
  <c r="I90" i="79"/>
  <c r="P90" i="79" s="1"/>
  <c r="R78" i="93" s="1"/>
  <c r="I74" i="79"/>
  <c r="P74" i="79" s="1"/>
  <c r="R62" i="93" s="1"/>
  <c r="I66" i="79"/>
  <c r="P66" i="79" s="1"/>
  <c r="R54" i="93" s="1"/>
  <c r="I113" i="79"/>
  <c r="P113" i="79" s="1"/>
  <c r="R101" i="93" s="1"/>
  <c r="I105" i="79"/>
  <c r="P105" i="79" s="1"/>
  <c r="R93" i="93" s="1"/>
  <c r="I97" i="79"/>
  <c r="P97" i="79" s="1"/>
  <c r="R85" i="93" s="1"/>
  <c r="I89" i="79"/>
  <c r="P89" i="79" s="1"/>
  <c r="R77" i="93" s="1"/>
  <c r="I81" i="79"/>
  <c r="P81" i="79" s="1"/>
  <c r="R69" i="93" s="1"/>
  <c r="I73" i="79"/>
  <c r="P73" i="79" s="1"/>
  <c r="R61" i="93" s="1"/>
  <c r="I65" i="79"/>
  <c r="P65" i="79" s="1"/>
  <c r="R53" i="93" s="1"/>
  <c r="I57" i="79"/>
  <c r="P57" i="79" s="1"/>
  <c r="R45" i="93" s="1"/>
  <c r="I49" i="79"/>
  <c r="P49" i="79" s="1"/>
  <c r="R37" i="93" s="1"/>
  <c r="I41" i="79"/>
  <c r="P41" i="79" s="1"/>
  <c r="R29" i="93" s="1"/>
  <c r="I33" i="79"/>
  <c r="P33" i="79" s="1"/>
  <c r="R21" i="93" s="1"/>
  <c r="I25" i="79"/>
  <c r="P25" i="79" s="1"/>
  <c r="I17" i="79"/>
  <c r="P17" i="79" s="1"/>
  <c r="R5" i="93" s="1"/>
  <c r="I114" i="79"/>
  <c r="P114" i="79" s="1"/>
  <c r="R102" i="93" s="1"/>
  <c r="I107" i="79"/>
  <c r="P107" i="79" s="1"/>
  <c r="R95" i="93" s="1"/>
  <c r="I112" i="79"/>
  <c r="P112" i="79" s="1"/>
  <c r="R100" i="93" s="1"/>
  <c r="I80" i="79"/>
  <c r="P80" i="79" s="1"/>
  <c r="R68" i="93" s="1"/>
  <c r="I48" i="79"/>
  <c r="P48" i="79" s="1"/>
  <c r="R36" i="93" s="1"/>
  <c r="I111" i="79"/>
  <c r="P111" i="79" s="1"/>
  <c r="R99" i="93" s="1"/>
  <c r="I87" i="79"/>
  <c r="P87" i="79" s="1"/>
  <c r="R75" i="93" s="1"/>
  <c r="I79" i="79"/>
  <c r="P79" i="79" s="1"/>
  <c r="R67" i="93" s="1"/>
  <c r="I71" i="79"/>
  <c r="P71" i="79" s="1"/>
  <c r="R59" i="93" s="1"/>
  <c r="I63" i="79"/>
  <c r="P63" i="79" s="1"/>
  <c r="R51" i="93" s="1"/>
  <c r="I55" i="79"/>
  <c r="P55" i="79" s="1"/>
  <c r="R43" i="93" s="1"/>
  <c r="I47" i="79"/>
  <c r="P47" i="79" s="1"/>
  <c r="R35" i="93" s="1"/>
  <c r="I39" i="79"/>
  <c r="P39" i="79" s="1"/>
  <c r="R27" i="93" s="1"/>
  <c r="I31" i="79"/>
  <c r="P31" i="79" s="1"/>
  <c r="R19" i="93" s="1"/>
  <c r="I23" i="79"/>
  <c r="P23" i="79" s="1"/>
  <c r="R11" i="93" s="1"/>
  <c r="I83" i="79"/>
  <c r="P83" i="79" s="1"/>
  <c r="R71" i="93" s="1"/>
  <c r="I88" i="79"/>
  <c r="P88" i="79" s="1"/>
  <c r="R76" i="93" s="1"/>
  <c r="I56" i="79"/>
  <c r="P56" i="79" s="1"/>
  <c r="R44" i="93" s="1"/>
  <c r="I24" i="79"/>
  <c r="P24" i="79" s="1"/>
  <c r="R12" i="93" s="1"/>
  <c r="I110" i="79"/>
  <c r="P110" i="79" s="1"/>
  <c r="R98" i="93" s="1"/>
  <c r="I94" i="79"/>
  <c r="P94" i="79" s="1"/>
  <c r="R82" i="93" s="1"/>
  <c r="I86" i="79"/>
  <c r="P86" i="79" s="1"/>
  <c r="R74" i="93" s="1"/>
  <c r="I78" i="79"/>
  <c r="P78" i="79" s="1"/>
  <c r="R66" i="93" s="1"/>
  <c r="I70" i="79"/>
  <c r="P70" i="79" s="1"/>
  <c r="R58" i="93" s="1"/>
  <c r="I62" i="79"/>
  <c r="P62" i="79" s="1"/>
  <c r="R50" i="93" s="1"/>
  <c r="I54" i="79"/>
  <c r="P54" i="79" s="1"/>
  <c r="R42" i="93" s="1"/>
  <c r="I46" i="79"/>
  <c r="P46" i="79" s="1"/>
  <c r="R34" i="93" s="1"/>
  <c r="I38" i="79"/>
  <c r="P38" i="79" s="1"/>
  <c r="R26" i="93" s="1"/>
  <c r="I30" i="79"/>
  <c r="P30" i="79" s="1"/>
  <c r="R18" i="93" s="1"/>
  <c r="I22" i="79"/>
  <c r="P22" i="79" s="1"/>
  <c r="R10" i="93" s="1"/>
  <c r="I99" i="79"/>
  <c r="P99" i="79" s="1"/>
  <c r="R87" i="93" s="1"/>
  <c r="I104" i="79"/>
  <c r="P104" i="79" s="1"/>
  <c r="R92" i="93" s="1"/>
  <c r="I72" i="79"/>
  <c r="P72" i="79" s="1"/>
  <c r="R60" i="93" s="1"/>
  <c r="I40" i="79"/>
  <c r="P40" i="79" s="1"/>
  <c r="R28" i="93" s="1"/>
  <c r="I103" i="79"/>
  <c r="P103" i="79" s="1"/>
  <c r="R91" i="93" s="1"/>
  <c r="I102" i="79"/>
  <c r="P102" i="79" s="1"/>
  <c r="R90" i="93" s="1"/>
  <c r="I101" i="79"/>
  <c r="P101" i="79" s="1"/>
  <c r="R89" i="93" s="1"/>
  <c r="I93" i="79"/>
  <c r="P93" i="79" s="1"/>
  <c r="R81" i="93" s="1"/>
  <c r="I85" i="79"/>
  <c r="P85" i="79" s="1"/>
  <c r="R73" i="93" s="1"/>
  <c r="I77" i="79"/>
  <c r="P77" i="79" s="1"/>
  <c r="R65" i="93" s="1"/>
  <c r="I69" i="79"/>
  <c r="P69" i="79" s="1"/>
  <c r="R57" i="93" s="1"/>
  <c r="I61" i="79"/>
  <c r="P61" i="79" s="1"/>
  <c r="R49" i="93" s="1"/>
  <c r="I53" i="79"/>
  <c r="P53" i="79" s="1"/>
  <c r="R41" i="93" s="1"/>
  <c r="I45" i="79"/>
  <c r="P45" i="79" s="1"/>
  <c r="R33" i="93" s="1"/>
  <c r="I37" i="79"/>
  <c r="P37" i="79" s="1"/>
  <c r="R25" i="93" s="1"/>
  <c r="I29" i="79"/>
  <c r="P29" i="79" s="1"/>
  <c r="R17" i="93" s="1"/>
  <c r="I21" i="79"/>
  <c r="P21" i="79" s="1"/>
  <c r="R9" i="93" s="1"/>
  <c r="I91" i="79"/>
  <c r="P91" i="79" s="1"/>
  <c r="R79" i="93" s="1"/>
  <c r="I96" i="79"/>
  <c r="P96" i="79" s="1"/>
  <c r="R84" i="93" s="1"/>
  <c r="I64" i="79"/>
  <c r="P64" i="79" s="1"/>
  <c r="R52" i="93" s="1"/>
  <c r="I32" i="79"/>
  <c r="P32" i="79" s="1"/>
  <c r="R20" i="93" s="1"/>
  <c r="I95" i="79"/>
  <c r="P95" i="79" s="1"/>
  <c r="R83" i="93" s="1"/>
  <c r="I109" i="79"/>
  <c r="P109" i="79" s="1"/>
  <c r="R97" i="93" s="1"/>
  <c r="I108" i="79"/>
  <c r="P108" i="79" s="1"/>
  <c r="R96" i="93" s="1"/>
  <c r="I100" i="79"/>
  <c r="P100" i="79" s="1"/>
  <c r="R88" i="93" s="1"/>
  <c r="I92" i="79"/>
  <c r="P92" i="79" s="1"/>
  <c r="R80" i="93" s="1"/>
  <c r="I84" i="79"/>
  <c r="P84" i="79" s="1"/>
  <c r="R72" i="93" s="1"/>
  <c r="I76" i="79"/>
  <c r="P76" i="79" s="1"/>
  <c r="R64" i="93" s="1"/>
  <c r="I68" i="79"/>
  <c r="P68" i="79" s="1"/>
  <c r="R56" i="93" s="1"/>
  <c r="I60" i="79"/>
  <c r="P60" i="79" s="1"/>
  <c r="R48" i="93" s="1"/>
  <c r="I52" i="79"/>
  <c r="P52" i="79" s="1"/>
  <c r="R40" i="93" s="1"/>
  <c r="I44" i="79"/>
  <c r="P44" i="79" s="1"/>
  <c r="R32" i="93" s="1"/>
  <c r="I36" i="79"/>
  <c r="P36" i="79" s="1"/>
  <c r="R24" i="93" s="1"/>
  <c r="I28" i="79"/>
  <c r="P28" i="79" s="1"/>
  <c r="R16" i="93" s="1"/>
  <c r="I20" i="79"/>
  <c r="P20" i="79" s="1"/>
  <c r="R8" i="93" s="1"/>
  <c r="R16" i="79" l="1"/>
  <c r="S16" i="79"/>
  <c r="Q16" i="79"/>
  <c r="C75" i="90"/>
  <c r="R13" i="93"/>
  <c r="P15" i="79"/>
  <c r="R3" i="93" s="1"/>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Q3" i="93" l="1"/>
  <c r="H75" i="90"/>
  <c r="T75" i="90" s="1"/>
  <c r="Q15" i="79"/>
  <c r="G8" i="79"/>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H63" i="78" l="1"/>
  <c r="T63" i="78" s="1"/>
  <c r="F8" i="79"/>
  <c r="A60" i="73"/>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G20" i="91" l="1"/>
  <c r="S2" i="91" s="1"/>
  <c r="J11" i="79"/>
  <c r="L11" i="79"/>
  <c r="K11" i="79"/>
  <c r="E9" i="79"/>
  <c r="F9" i="79"/>
  <c r="L63" i="78"/>
  <c r="E8" i="79"/>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236C7671-D031-47DD-8A91-7BD77B170C52}">
      <text>
        <r>
          <rPr>
            <b/>
            <u/>
            <sz val="11"/>
            <color indexed="81"/>
            <rFont val="MS P ゴシック"/>
            <family val="3"/>
            <charset val="128"/>
          </rPr>
          <t>補助金の計画書の提出先は都道府県（福島県）です。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7085602C-2918-49FF-95D8-5FEA7BBE0CD7}">
      <text>
        <r>
          <rPr>
            <sz val="9"/>
            <color indexed="81"/>
            <rFont val="MS P ゴシック"/>
            <family val="3"/>
            <charset val="128"/>
          </rPr>
          <t>社会保険労務士事務所等の担当者の
氏名・連絡先を記入しても構いません。</t>
        </r>
      </text>
    </comment>
    <comment ref="B34" authorId="0" shapeId="0" xr:uid="{EA353DF3-393F-4309-8CE0-3E0F032591DD}">
      <text>
        <r>
          <rPr>
            <sz val="9"/>
            <color indexed="81"/>
            <rFont val="MS P ゴシック"/>
            <family val="3"/>
            <charset val="128"/>
          </rPr>
          <t xml:space="preserve">入力不可
</t>
        </r>
      </text>
    </comment>
    <comment ref="F35" authorId="0" shapeId="0" xr:uid="{D28E0CFA-CDA6-447D-99D1-E4627AADD83D}">
      <text>
        <r>
          <rPr>
            <sz val="9"/>
            <color indexed="81"/>
            <rFont val="MS P ゴシック"/>
            <family val="3"/>
            <charset val="128"/>
          </rPr>
          <t xml:space="preserve">入力不可
</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6" authorId="0" shapeId="0" xr:uid="{6A3A4CFA-DE51-4A61-8C15-C8A5A90B0318}">
      <text>
        <r>
          <rPr>
            <b/>
            <sz val="9"/>
            <color indexed="81"/>
            <rFont val="MS P ゴシック"/>
            <family val="3"/>
            <charset val="128"/>
          </rPr>
          <t>「○○支店」「本店」と入力してください。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D3EDEBF5-1CAE-44C5-A85E-F9ED1D447CC7}">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<sst xmlns="http://schemas.openxmlformats.org/spreadsheetml/2006/main" count="6688" uniqueCount="2590">
  <si>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</si>
  <si>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</si>
  <si>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</si>
  <si>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</si>
  <si>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</si>
  <si>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</si>
  <si>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</si>
  <si>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</si>
  <si>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</si>
  <si>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</si>
  <si>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</si>
  <si>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</si>
  <si>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</si>
  <si>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</si>
  <si>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</si>
  <si>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</si>
  <si>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</si>
  <si>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</si>
  <si>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</si>
  <si>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</si>
  <si>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</si>
  <si>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</si>
  <si>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</si>
  <si>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</si>
  <si>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</si>
  <si>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</si>
  <si>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</si>
  <si>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</si>
  <si>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</si>
  <si>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</si>
  <si>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</si>
  <si>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</si>
  <si>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</si>
  <si>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</si>
  <si>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</si>
  <si>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</si>
  <si>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</si>
  <si>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</si>
  <si>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</si>
  <si>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</si>
  <si>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</si>
  <si>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</si>
  <si>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</si>
  <si>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</si>
  <si>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</si>
  <si>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</si>
  <si>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</si>
  <si>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</si>
  <si>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</si>
  <si>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</si>
  <si>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</si>
  <si>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</si>
  <si>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</si>
  <si>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</si>
  <si>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</si>
  <si>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</si>
  <si>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</si>
  <si>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</si>
  <si>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</si>
  <si>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</si>
  <si>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</si>
  <si>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</si>
  <si>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</si>
  <si>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</si>
  <si>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</si>
  <si>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</si>
  <si>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</si>
  <si>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</si>
  <si>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</si>
  <si>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</si>
  <si>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</si>
  <si>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</si>
  <si>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</si>
  <si>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</si>
  <si>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</si>
  <si>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</si>
  <si>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</si>
  <si>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</si>
  <si>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</si>
  <si>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</si>
  <si>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</si>
  <si>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</si>
  <si>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</si>
  <si>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</si>
  <si>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</si>
  <si>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</si>
  <si>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</si>
  <si>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</si>
  <si>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</si>
  <si>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</si>
  <si>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</si>
  <si>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</si>
  <si>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</si>
  <si>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</si>
  <si>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</si>
  <si>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</si>
  <si>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</si>
  <si>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</si>
  <si>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</si>
  <si>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</si>
  <si>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</si>
  <si>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</si>
  <si>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</si>
  <si>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</si>
  <si>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</si>
  <si>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</si>
  <si>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</si>
  <si>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</si>
  <si>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</si>
  <si>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</si>
  <si>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</si>
  <si>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</si>
  <si>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</si>
  <si>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</si>
  <si>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</si>
  <si>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</si>
  <si>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</si>
  <si>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</si>
  <si>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</si>
  <si>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</si>
  <si>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</si>
  <si>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</si>
  <si>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</si>
  <si>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</si>
  <si>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</si>
  <si>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</si>
  <si>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</si>
  <si>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</si>
  <si>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5"/>
  </si>
  <si>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</si>
  <si>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</si>
  <si>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</si>
  <si>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</si>
  <si>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</si>
  <si>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</si>
  <si>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</si>
  <si>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</si>
  <si>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</si>
  <si>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</si>
  <si>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</si>
  <si>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</si>
  <si>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</si>
  <si>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</si>
  <si>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</si>
  <si>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</si>
  <si>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</si>
  <si>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</si>
  <si>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</si>
  <si>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</si>
  <si>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</si>
  <si>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</si>
  <si>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</si>
  <si>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</si>
  <si>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</si>
  <si>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</si>
  <si>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</si>
  <si>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</si>
  <si>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</si>
  <si>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</si>
  <si>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</si>
  <si>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</si>
  <si>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</si>
  <si>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</si>
  <si>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</si>
  <si>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</si>
  <si>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</si>
  <si>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</si>
  <si>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</si>
  <si>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</si>
  <si>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</si>
  <si>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</si>
  <si>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</si>
  <si>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</si>
  <si>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</si>
  <si>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</si>
  <si>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</si>
  <si>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</si>
  <si>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</si>
  <si>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</si>
  <si>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</si>
  <si>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</si>
  <si>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</si>
  <si>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</si>
  <si>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</si>
  <si>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</si>
  <si>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</si>
  <si>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</si>
  <si>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</si>
  <si>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</si>
  <si>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</si>
  <si>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</si>
  <si>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</si>
  <si>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</si>
  <si>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</si>
  <si>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</si>
  <si>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</si>
  <si>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</si>
  <si>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</si>
  <si>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</si>
  <si>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</si>
  <si>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</si>
  <si>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</si>
  <si>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</si>
  <si>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</si>
  <si>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</si>
  <si>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</si>
  <si>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</si>
  <si>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</si>
  <si>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</si>
  <si>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</si>
  <si>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</si>
  <si>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</si>
  <si>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</si>
  <si>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</si>
  <si>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</si>
  <si>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</si>
  <si>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</si>
  <si>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</si>
  <si>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</si>
  <si>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</si>
  <si>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</si>
  <si>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</si>
  <si>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</si>
  <si>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</si>
  <si>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</si>
  <si>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</si>
  <si>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</si>
  <si>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</si>
  <si>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</si>
  <si>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</si>
  <si>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</si>
  <si>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</si>
  <si>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</si>
  <si>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</si>
  <si>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</si>
  <si>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</si>
  <si>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</si>
  <si>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</si>
  <si>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</si>
  <si>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</si>
  <si>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</si>
  <si>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</si>
  <si>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</si>
  <si>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</si>
  <si>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</si>
  <si>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</si>
  <si>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</si>
  <si>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</si>
  <si>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</si>
  <si>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</si>
  <si>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</si>
  <si>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</si>
  <si>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</si>
  <si>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</si>
  <si>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</si>
  <si>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</si>
  <si>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</si>
  <si>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</si>
  <si>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</si>
  <si>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</si>
  <si>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</si>
  <si>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</si>
  <si>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</si>
  <si>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</si>
  <si>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</si>
  <si>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</si>
  <si>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</si>
  <si>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</si>
  <si>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</si>
  <si>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</si>
  <si>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</si>
  <si>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</si>
  <si>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</si>
  <si>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</si>
  <si>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</si>
  <si>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</si>
  <si>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</si>
  <si>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</si>
  <si>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</si>
  <si>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</si>
  <si>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</si>
  <si>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</si>
  <si>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</si>
  <si>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</si>
  <si>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</si>
  <si>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</si>
  <si>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</si>
  <si>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</si>
  <si>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</si>
  <si>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</si>
  <si>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</si>
  <si>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</si>
  <si>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</si>
  <si>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</si>
  <si>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</si>
  <si>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</si>
  <si>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</si>
  <si>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</si>
  <si>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</si>
  <si>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</si>
  <si>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</si>
  <si>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</si>
  <si>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</si>
  <si>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</si>
  <si>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</si>
  <si>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</si>
  <si>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</si>
  <si>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</si>
  <si>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</si>
  <si>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</si>
  <si>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</si>
  <si>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</si>
  <si>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</si>
  <si>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</si>
  <si>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</si>
  <si>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</si>
  <si>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</si>
  <si>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</si>
  <si>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</si>
  <si>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</si>
  <si>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</si>
  <si>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</si>
  <si>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</si>
  <si>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</si>
  <si>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</si>
  <si>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</si>
  <si>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</si>
  <si>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</si>
  <si>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</si>
  <si>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</si>
  <si>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</si>
  <si>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</si>
  <si>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</si>
  <si>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</si>
  <si>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</si>
  <si>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</si>
  <si>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</si>
  <si>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</si>
  <si>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</si>
  <si>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</si>
  <si>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</si>
  <si>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</si>
  <si>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</si>
  <si>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</si>
  <si>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</si>
  <si>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</si>
  <si>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</si>
  <si>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</si>
  <si>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</si>
  <si>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</si>
  <si>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</si>
  <si>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</si>
  <si>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</si>
  <si>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</si>
  <si>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</si>
  <si>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</si>
  <si>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</si>
  <si>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</si>
  <si>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</si>
  <si>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</si>
  <si>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</si>
  <si>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</si>
  <si>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</si>
  <si>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</si>
  <si>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</si>
  <si>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</si>
  <si>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</si>
  <si>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</si>
  <si>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</si>
  <si>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</si>
  <si>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</si>
  <si>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</si>
  <si>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</si>
  <si>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</si>
  <si>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</si>
  <si>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</si>
  <si>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</si>
  <si>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</si>
  <si>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</si>
  <si>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</si>
  <si>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</si>
  <si>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</si>
  <si>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</si>
  <si>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</si>
  <si>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</si>
  <si>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</si>
  <si>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</si>
  <si>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</si>
  <si>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</si>
  <si>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</si>
  <si>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</si>
  <si>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</si>
  <si>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</si>
  <si>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</si>
  <si>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</si>
  <si>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</si>
  <si>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</si>
  <si>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</si>
  <si>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</si>
  <si>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</si>
  <si>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</si>
  <si>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</si>
  <si>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</si>
  <si>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</si>
  <si>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</si>
  <si>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</si>
  <si>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</si>
  <si>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</si>
  <si>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</si>
  <si>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</si>
  <si>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</si>
  <si>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</si>
  <si>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</si>
  <si>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</si>
  <si>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</si>
  <si>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</si>
  <si>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</si>
  <si>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</si>
  <si>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</si>
  <si>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</si>
  <si>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</si>
  <si>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</si>
  <si>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</si>
  <si>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</si>
  <si>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</si>
  <si>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</si>
  <si>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</si>
  <si>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</si>
  <si>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</si>
  <si>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</si>
  <si>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</si>
  <si>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</si>
  <si>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</si>
  <si>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</si>
  <si>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</si>
  <si>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</si>
  <si>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</si>
  <si>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</si>
  <si>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</si>
  <si>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</si>
  <si>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</si>
  <si>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</si>
  <si>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</si>
  <si>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</si>
  <si>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</si>
  <si>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</si>
  <si>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</si>
  <si>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</si>
  <si>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</si>
  <si>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</si>
  <si>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</si>
  <si>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</si>
  <si>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</si>
  <si>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</si>
  <si>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</si>
  <si>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</si>
  <si>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</si>
  <si>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</si>
  <si>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</si>
  <si>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</si>
  <si>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</si>
  <si>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</si>
  <si>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</si>
  <si>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</si>
  <si>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</si>
  <si>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</si>
  <si>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</si>
  <si>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</si>
  <si>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</si>
  <si>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</si>
  <si>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</si>
  <si>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</si>
  <si>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</si>
  <si>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</si>
  <si>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</si>
  <si>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</si>
  <si>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</si>
  <si>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</si>
  <si>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</si>
  <si>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</si>
  <si>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</si>
  <si>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</si>
  <si>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</si>
  <si>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</si>
  <si>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</si>
  <si>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</si>
  <si>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</si>
  <si>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</si>
  <si>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</si>
  <si>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</si>
  <si>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</si>
  <si>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</si>
  <si>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</si>
  <si>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</si>
  <si>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</si>
  <si>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</si>
  <si>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</si>
  <si>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</si>
  <si>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</si>
  <si>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</si>
  <si>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</si>
  <si>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</si>
  <si>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</si>
  <si>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</si>
  <si>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</si>
  <si>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</si>
  <si>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</si>
  <si>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</si>
  <si>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</si>
  <si>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</si>
  <si>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</si>
  <si>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</si>
  <si>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</si>
  <si>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</si>
  <si>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</si>
  <si>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</si>
  <si>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</si>
  <si>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</si>
  <si>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</si>
  <si>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</si>
  <si>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</si>
  <si>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</si>
  <si>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</si>
  <si>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</si>
  <si>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</si>
  <si>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</si>
  <si>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</si>
  <si>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</si>
  <si>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</si>
  <si>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</si>
  <si>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</si>
  <si>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</si>
  <si>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</si>
  <si>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</si>
  <si>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</si>
  <si>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</si>
  <si>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</si>
  <si>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</si>
  <si>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</si>
  <si>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</si>
  <si>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</si>
  <si>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</si>
  <si>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</si>
  <si>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</si>
  <si>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</si>
  <si>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</si>
  <si>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</si>
  <si>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</si>
  <si>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</si>
  <si>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</si>
  <si>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</si>
  <si>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</si>
  <si>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</si>
  <si>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</si>
  <si>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</si>
  <si>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</si>
  <si>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</si>
  <si>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</si>
  <si>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</si>
  <si>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</si>
  <si>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</si>
  <si>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</si>
  <si>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</si>
  <si>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</si>
  <si>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</si>
  <si>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</si>
  <si>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</si>
  <si>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</si>
  <si>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</si>
  <si>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</si>
  <si>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</si>
  <si>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</si>
  <si>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</si>
  <si>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</si>
  <si>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</si>
  <si>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</si>
  <si>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</si>
  <si>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</si>
  <si>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</si>
  <si>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</si>
  <si>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</si>
  <si>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</si>
  <si>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</si>
  <si>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</si>
  <si>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</si>
  <si>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</si>
  <si>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</si>
  <si>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</si>
  <si>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</si>
  <si>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</si>
  <si>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</si>
  <si>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</si>
  <si>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</si>
  <si>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</si>
  <si>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</si>
  <si>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</si>
  <si>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</si>
  <si>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</si>
  <si>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</si>
  <si>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</si>
  <si>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</si>
  <si>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</si>
  <si>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</si>
  <si>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</si>
  <si>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</si>
  <si>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</si>
  <si>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</si>
  <si>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</si>
  <si>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</si>
  <si>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</si>
  <si>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</si>
  <si>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</si>
  <si>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</si>
  <si>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</si>
  <si>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</si>
  <si>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</si>
  <si>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</si>
  <si>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</si>
  <si>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</si>
  <si>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</si>
  <si>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</si>
  <si>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</si>
  <si>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</si>
  <si>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</si>
  <si>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</si>
  <si>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</si>
  <si>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</si>
  <si>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</si>
  <si>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</si>
  <si>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</si>
  <si>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</si>
  <si>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</si>
  <si>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</si>
  <si>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</si>
  <si>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</si>
  <si>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</si>
  <si>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</si>
  <si>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</si>
  <si>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</si>
  <si>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</si>
  <si>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</si>
  <si>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</si>
  <si>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</si>
  <si>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</si>
  <si>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</si>
  <si>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</si>
  <si>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</si>
  <si>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</si>
  <si>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</si>
  <si>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</si>
  <si>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</si>
  <si>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</si>
  <si>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</si>
  <si>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</si>
  <si>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</si>
  <si>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</si>
  <si>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</si>
  <si>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</si>
  <si>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</si>
  <si>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</si>
  <si>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</si>
  <si>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</si>
  <si>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</si>
  <si>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</si>
  <si>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</si>
  <si>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</si>
  <si>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</si>
  <si>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</si>
  <si>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</si>
  <si>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</si>
  <si>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</si>
  <si>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</si>
  <si>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</si>
  <si>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</si>
  <si>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</si>
  <si>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</si>
  <si>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</si>
  <si>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</si>
  <si>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</si>
  <si>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</si>
  <si>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</si>
  <si>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</si>
  <si>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</si>
  <si>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</si>
  <si>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</si>
  <si>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</si>
  <si>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</si>
  <si>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</si>
  <si>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</si>
  <si>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</si>
  <si>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</si>
  <si>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</si>
  <si>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</si>
  <si>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</si>
  <si>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</si>
  <si>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</si>
  <si>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</si>
  <si>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</si>
  <si>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</si>
  <si>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</si>
  <si>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</si>
  <si>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</si>
  <si>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</si>
  <si>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</si>
  <si>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</si>
  <si>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</si>
  <si>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</si>
  <si>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</si>
  <si>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</si>
  <si>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</si>
  <si>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</si>
  <si>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</si>
  <si>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</si>
  <si>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</si>
  <si>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</si>
  <si>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</si>
  <si>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</si>
  <si>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</si>
  <si>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</si>
  <si>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</si>
  <si>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</si>
  <si>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</si>
  <si>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</si>
  <si>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</si>
  <si>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</si>
  <si>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</si>
  <si>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</si>
  <si>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</si>
  <si>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</si>
  <si>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</si>
  <si>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</si>
  <si>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</si>
  <si>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</si>
  <si>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</si>
  <si>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</si>
  <si>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</si>
  <si>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</si>
  <si>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</si>
  <si>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</si>
  <si>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</si>
  <si>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</si>
  <si>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</si>
  <si>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</si>
  <si>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</si>
  <si>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</si>
  <si>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</si>
  <si>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</si>
  <si>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</si>
  <si>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</si>
  <si>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</si>
  <si>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</si>
  <si>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</si>
  <si>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</si>
  <si>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</si>
  <si>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</si>
  <si>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</si>
  <si>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</si>
  <si>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</si>
  <si>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</si>
  <si>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</si>
  <si>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</si>
  <si>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</si>
  <si>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</si>
  <si>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</si>
  <si>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</si>
  <si>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</si>
  <si>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</si>
  <si>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</si>
  <si>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</si>
  <si>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</si>
  <si>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</si>
  <si>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</si>
  <si>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</si>
  <si>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</si>
  <si>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</si>
  <si>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</si>
  <si>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</si>
  <si>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</si>
  <si>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</si>
  <si>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</si>
  <si>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</si>
  <si>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</si>
  <si>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</si>
  <si>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</si>
  <si>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</si>
  <si>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</si>
  <si>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</si>
  <si>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</si>
  <si>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</si>
  <si>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</si>
  <si>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</si>
  <si>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</si>
  <si>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</si>
  <si>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</si>
  <si>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</si>
  <si>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</si>
  <si>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</si>
  <si>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</si>
  <si>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</si>
  <si>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</si>
  <si>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</si>
  <si>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</si>
  <si>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</si>
  <si>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</si>
  <si>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</si>
  <si>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</si>
  <si>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</si>
  <si>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</si>
  <si>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</si>
  <si>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</si>
  <si>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</si>
  <si>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</si>
  <si>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</si>
  <si>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</si>
  <si>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</si>
  <si>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</si>
  <si>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</si>
  <si>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</si>
  <si>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</si>
  <si>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</si>
  <si>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</si>
  <si>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</si>
  <si>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</si>
  <si>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</si>
  <si>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</si>
  <si>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</si>
  <si>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</si>
  <si>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</si>
  <si>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</si>
  <si>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</si>
  <si>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</si>
  <si>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</si>
  <si>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</si>
  <si>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</si>
  <si>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</si>
  <si>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</si>
  <si>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</si>
  <si>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</si>
  <si>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</si>
  <si>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</si>
  <si>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</si>
  <si>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</si>
  <si>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</si>
  <si>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</si>
  <si>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</si>
  <si>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</si>
  <si>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</si>
  <si>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</si>
  <si>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</si>
  <si>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</si>
  <si>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</si>
  <si>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</si>
  <si>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</si>
  <si>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</si>
  <si>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</si>
  <si>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</si>
  <si>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</si>
  <si>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</si>
  <si>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</si>
  <si>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</si>
  <si>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</si>
  <si>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</si>
  <si>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</si>
  <si>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</si>
  <si>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</si>
  <si>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</si>
  <si>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</si>
  <si>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</si>
  <si>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</si>
  <si>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</si>
  <si>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</si>
  <si>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</si>
  <si>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</si>
  <si>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</si>
  <si>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</si>
  <si>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</si>
  <si>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</si>
  <si>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</si>
  <si>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</si>
  <si>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</si>
  <si>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</si>
  <si>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</si>
  <si>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</si>
  <si>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</si>
  <si>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</si>
  <si>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</si>
  <si>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</si>
  <si>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</si>
  <si>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</si>
  <si>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</si>
  <si>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</si>
  <si>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</si>
  <si>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</si>
  <si>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</si>
  <si>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</si>
  <si>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</si>
  <si>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</si>
  <si>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</si>
  <si>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</si>
  <si>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</si>
  <si>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</si>
  <si>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</si>
  <si>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</si>
  <si>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</si>
  <si>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</si>
  <si>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</si>
  <si>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</si>
  <si>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</si>
  <si>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</si>
  <si>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</si>
  <si>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</si>
  <si>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</si>
  <si>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</si>
  <si>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</si>
  <si>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</si>
  <si>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</si>
  <si>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</si>
  <si>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</si>
  <si>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</si>
  <si>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</si>
  <si>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</si>
  <si>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</si>
  <si>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</si>
  <si>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</si>
  <si>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</si>
  <si>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</si>
  <si>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</si>
  <si>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</si>
  <si>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</si>
  <si>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</si>
  <si>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</si>
  <si>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</si>
  <si>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</si>
  <si>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</si>
  <si>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</si>
  <si>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</si>
  <si>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</si>
  <si>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</si>
  <si>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</si>
  <si>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</si>
  <si>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</si>
  <si>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</si>
  <si>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</si>
  <si>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</si>
  <si>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</si>
  <si>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</si>
  <si>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</si>
  <si>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</si>
  <si>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</si>
  <si>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</si>
  <si>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</si>
  <si>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</si>
  <si>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</si>
  <si>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</si>
  <si>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</si>
  <si>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</si>
  <si>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</si>
  <si>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</si>
  <si>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</si>
  <si>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</si>
  <si>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</si>
  <si>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</si>
  <si>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</si>
  <si>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</si>
  <si>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</si>
  <si>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</si>
  <si>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</si>
  <si>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</si>
  <si>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</si>
  <si>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</si>
  <si>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</si>
  <si>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</si>
  <si>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</si>
  <si>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</si>
  <si>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</si>
  <si>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</si>
  <si>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</si>
  <si>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</si>
  <si>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</si>
  <si>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</si>
  <si>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</si>
  <si>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</si>
  <si>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</si>
  <si>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</si>
  <si>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</si>
  <si>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</si>
  <si>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</si>
  <si>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</si>
  <si>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</si>
  <si>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</si>
  <si>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</si>
  <si>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</si>
  <si>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</si>
  <si>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</si>
  <si>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</si>
  <si>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</si>
  <si>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</si>
  <si>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</si>
  <si>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</si>
  <si>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</si>
  <si>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</si>
  <si>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</si>
  <si>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</si>
  <si>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</si>
  <si>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</si>
  <si>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</si>
  <si>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</si>
  <si>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</si>
  <si>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</si>
  <si>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</si>
  <si>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</si>
  <si>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</si>
  <si>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</si>
  <si>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</si>
  <si>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</si>
  <si>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</si>
  <si>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</si>
  <si>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</si>
  <si>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</si>
  <si>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</si>
  <si>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</si>
  <si>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</si>
  <si>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</si>
  <si>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</si>
  <si>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</si>
  <si>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</si>
  <si>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</si>
  <si>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</si>
  <si>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</si>
  <si>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</si>
  <si>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</si>
  <si>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</si>
  <si>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</si>
  <si>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</si>
  <si>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</si>
  <si>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</si>
  <si>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</si>
  <si>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</si>
  <si>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</si>
  <si>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</si>
  <si>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</si>
  <si>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</si>
  <si>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</si>
  <si>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</si>
  <si>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</si>
  <si>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</si>
  <si>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</si>
  <si>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</si>
  <si>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</si>
  <si>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</si>
  <si>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</si>
  <si>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</si>
  <si>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</si>
  <si>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</si>
  <si>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</si>
  <si>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</si>
  <si>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</si>
  <si>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</si>
  <si>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</si>
  <si>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</si>
  <si>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</si>
  <si>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</si>
  <si>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</si>
  <si>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</si>
  <si>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</si>
  <si>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</si>
  <si>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</si>
  <si>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</si>
  <si>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</si>
  <si>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</si>
  <si>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</si>
  <si>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</si>
  <si>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</si>
  <si>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</si>
  <si>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</si>
  <si>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</si>
  <si>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</si>
  <si>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</si>
  <si>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</si>
  <si>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</si>
  <si>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</si>
  <si>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</si>
  <si>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</si>
  <si>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</si>
  <si>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</si>
  <si>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</si>
  <si>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</si>
  <si>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</si>
  <si>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</si>
  <si>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</si>
  <si>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</si>
  <si>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</si>
  <si>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</si>
  <si>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</si>
  <si>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</si>
  <si>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</si>
  <si>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</si>
  <si>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</si>
  <si>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</si>
  <si>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</si>
  <si>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</si>
  <si>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</si>
  <si>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</si>
  <si>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</si>
  <si>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</si>
  <si>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</si>
  <si>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</si>
  <si>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</si>
  <si>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</si>
  <si>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</si>
  <si>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</si>
  <si>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</si>
  <si>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</si>
  <si>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</si>
  <si>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</si>
  <si>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</si>
  <si>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</si>
  <si>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</si>
  <si>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</si>
  <si>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</si>
  <si>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</si>
  <si>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</si>
  <si>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</si>
  <si>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</si>
  <si>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</si>
  <si>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</si>
  <si>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</si>
  <si>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</si>
  <si>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</si>
  <si>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</si>
  <si>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</si>
  <si>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</si>
  <si>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</si>
  <si>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</si>
  <si>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</si>
  <si>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</si>
  <si>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</si>
  <si>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</si>
  <si>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</si>
  <si>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</si>
  <si>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</si>
  <si>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</si>
  <si>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</si>
  <si>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</si>
  <si>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</si>
  <si>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</si>
  <si>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</si>
  <si>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</si>
  <si>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</si>
  <si>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</si>
  <si>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</si>
  <si>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</si>
  <si>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</si>
  <si>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</si>
  <si>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</si>
  <si>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</si>
  <si>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</si>
  <si>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</si>
  <si>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</si>
  <si>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</si>
  <si>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</si>
  <si>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</si>
  <si>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</si>
  <si>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</si>
  <si>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</si>
  <si>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</si>
  <si>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</si>
  <si>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</si>
  <si>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</si>
  <si>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</si>
  <si>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</si>
  <si>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</si>
  <si>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</si>
  <si>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</si>
  <si>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</si>
  <si>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</si>
  <si>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</si>
  <si>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</si>
  <si>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</si>
  <si>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</si>
  <si>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</si>
  <si>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</si>
  <si>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</si>
  <si>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</si>
  <si>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</si>
  <si>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</si>
  <si>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</si>
  <si>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</si>
  <si>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</si>
  <si>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</si>
  <si>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</si>
  <si>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</si>
  <si>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</si>
  <si>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</si>
  <si>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</si>
  <si>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</si>
  <si>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</si>
  <si>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</si>
  <si>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</si>
  <si>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</si>
  <si>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</si>
  <si>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</si>
  <si>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</si>
  <si>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</si>
  <si>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</si>
  <si>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</si>
  <si>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</si>
  <si>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</si>
  <si>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</si>
  <si>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</si>
  <si>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</si>
  <si>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</si>
  <si>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</si>
  <si>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</si>
  <si>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</si>
  <si>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</si>
  <si>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</si>
  <si>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</si>
  <si>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</si>
  <si>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</si>
  <si>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</si>
  <si>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</si>
  <si>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</si>
  <si>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</si>
  <si>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</si>
  <si>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</si>
  <si>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</si>
  <si>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</si>
  <si>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</si>
  <si>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</si>
  <si>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</si>
  <si>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</si>
  <si>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</si>
  <si>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</si>
  <si>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</si>
  <si>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</si>
  <si>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</si>
  <si>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</si>
  <si>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</si>
  <si>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</si>
  <si>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</si>
  <si>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</si>
  <si>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</si>
  <si>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</si>
  <si>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</si>
  <si>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</si>
  <si>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</si>
  <si>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</si>
  <si>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</si>
  <si>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</si>
  <si>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</si>
  <si>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</si>
  <si>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</si>
  <si>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</si>
  <si>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</si>
  <si>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</si>
  <si>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</si>
  <si>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</si>
  <si>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</si>
  <si>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</si>
  <si>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</si>
  <si>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</si>
  <si>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</si>
  <si>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</si>
  <si>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</si>
  <si>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</si>
  <si>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</si>
  <si>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</si>
  <si>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</si>
  <si>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</si>
  <si>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</si>
  <si>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</si>
  <si>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</si>
  <si>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</si>
  <si>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</si>
  <si>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</si>
  <si>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</si>
  <si>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</si>
  <si>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</si>
  <si>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</si>
  <si>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</si>
  <si>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</si>
  <si>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</si>
  <si>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</si>
  <si>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</si>
  <si>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</si>
  <si>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</si>
  <si>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</si>
  <si>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</si>
  <si>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</si>
  <si>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</si>
  <si>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</si>
  <si>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</si>
  <si>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</si>
  <si>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</si>
  <si>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</si>
  <si>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</si>
  <si>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</si>
  <si>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</si>
  <si>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</si>
  <si>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</si>
  <si>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</si>
  <si>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</si>
  <si>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</si>
  <si>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</si>
  <si>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</si>
  <si>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</si>
  <si>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</si>
  <si>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</si>
  <si>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</si>
  <si>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</si>
  <si>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</si>
  <si>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</si>
  <si>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</si>
  <si>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</si>
  <si>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</si>
  <si>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</si>
  <si>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</si>
  <si>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</si>
  <si>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</si>
  <si>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</si>
  <si>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</si>
  <si>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</si>
  <si>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</si>
  <si>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</si>
  <si>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</si>
  <si>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</si>
  <si>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</si>
  <si>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</si>
  <si>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</si>
  <si>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</si>
  <si>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</si>
  <si>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</si>
  <si>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</si>
  <si>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</si>
  <si>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</si>
  <si>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</si>
  <si>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</si>
  <si>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</si>
  <si>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</si>
  <si>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</si>
  <si>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</si>
  <si>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</si>
  <si>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</si>
  <si>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</si>
  <si>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</si>
  <si>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</si>
  <si>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</si>
  <si>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</si>
  <si>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</si>
  <si>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</si>
  <si>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</si>
  <si>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</si>
  <si>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</si>
  <si>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</si>
  <si>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</si>
  <si>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</si>
  <si>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</si>
  <si>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</si>
  <si>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</si>
  <si>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</si>
  <si>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</si>
  <si>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</si>
  <si>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</si>
  <si>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</si>
  <si>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</si>
  <si>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</si>
  <si>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</si>
  <si>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</si>
  <si>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</si>
  <si>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</si>
  <si>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</si>
  <si>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</si>
  <si>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</si>
  <si>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</si>
  <si>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</si>
  <si>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</si>
  <si>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</si>
  <si>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</si>
  <si>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</si>
  <si>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</si>
  <si>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</si>
  <si>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</si>
  <si>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</si>
  <si>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</si>
  <si>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</si>
  <si>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</si>
  <si>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</si>
  <si>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</si>
  <si>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</si>
  <si>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</si>
  <si>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</si>
  <si>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</si>
  <si>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</si>
  <si>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</si>
  <si>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</si>
  <si>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</si>
  <si>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</si>
  <si>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</si>
  <si>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</si>
  <si>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</si>
  <si>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</si>
  <si>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</si>
  <si>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</si>
  <si>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</si>
  <si>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</si>
  <si>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</si>
  <si>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</si>
  <si>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</si>
  <si>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</si>
  <si>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</si>
  <si>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</si>
  <si>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</si>
  <si>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</si>
  <si>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</si>
  <si>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</si>
  <si>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</si>
  <si>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</si>
  <si>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</si>
  <si>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</si>
  <si>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</si>
  <si>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</si>
  <si>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</si>
  <si>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</si>
  <si>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</si>
  <si>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</si>
  <si>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</si>
  <si>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</si>
  <si>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</si>
  <si>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</si>
  <si>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</si>
  <si>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</si>
  <si>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</si>
  <si>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</si>
  <si>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</si>
  <si>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</si>
  <si>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</si>
  <si>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</si>
  <si>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</si>
  <si>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</si>
  <si>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</si>
  <si>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</si>
  <si>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</si>
  <si>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</si>
  <si>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</si>
  <si>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</si>
  <si>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</si>
  <si>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</si>
  <si>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</si>
  <si>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</si>
  <si>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</si>
  <si>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</si>
  <si>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</si>
  <si>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</si>
  <si>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</si>
  <si>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</si>
  <si>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</si>
  <si>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</si>
  <si>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</si>
  <si>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</si>
  <si>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</si>
  <si>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</si>
  <si>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</si>
  <si>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</si>
  <si>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</si>
  <si>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</si>
  <si>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</si>
  <si>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</si>
  <si>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</si>
  <si>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</si>
  <si>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</si>
  <si>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</si>
  <si>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</si>
  <si>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</si>
  <si>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</si>
  <si>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</si>
  <si>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</si>
  <si>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</si>
  <si>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</si>
  <si>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</si>
  <si>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</si>
  <si>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</si>
  <si>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</si>
  <si>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</si>
  <si>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</si>
  <si>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</si>
  <si>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</si>
  <si>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</si>
  <si>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</si>
  <si>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</si>
  <si>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</si>
  <si>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</si>
  <si>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</si>
  <si>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</si>
  <si>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</si>
  <si>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</si>
  <si>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</si>
  <si>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</si>
  <si>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</si>
  <si>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</si>
  <si>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</si>
  <si>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</si>
  <si>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</si>
  <si>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</si>
  <si>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</si>
  <si>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</si>
  <si>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</si>
  <si>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</si>
  <si>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</si>
  <si>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</si>
  <si>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</si>
  <si>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</si>
  <si>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</si>
  <si>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</si>
  <si>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</si>
  <si>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</si>
  <si>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</si>
  <si>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</si>
  <si>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</si>
  <si>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</si>
  <si>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</si>
  <si>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</si>
  <si>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</si>
  <si>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</si>
  <si>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</si>
  <si>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</si>
  <si>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</si>
  <si>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</si>
  <si>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</si>
  <si>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</si>
  <si>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</si>
  <si>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</si>
  <si>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</si>
  <si>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</si>
  <si>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</si>
  <si>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</si>
  <si>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</si>
  <si>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</si>
  <si>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</si>
  <si>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</si>
  <si>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</si>
  <si>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</si>
  <si>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</si>
  <si>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</si>
  <si>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</si>
  <si>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</si>
  <si>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</si>
  <si>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</si>
  <si>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</si>
  <si>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</si>
  <si>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</si>
  <si>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</si>
  <si>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</si>
  <si>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</si>
  <si>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</si>
  <si>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</si>
  <si>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</si>
  <si>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</si>
  <si>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</si>
  <si>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</si>
  <si>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</si>
  <si>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</si>
  <si>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</si>
  <si>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</si>
  <si>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</si>
  <si>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</si>
  <si>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</si>
  <si>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</si>
  <si>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</si>
  <si>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</si>
  <si>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</si>
  <si>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</si>
  <si>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</si>
  <si>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</si>
  <si>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</si>
  <si>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</si>
  <si>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</si>
  <si>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</si>
  <si>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</si>
  <si>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</si>
  <si>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</si>
  <si>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</si>
  <si>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</si>
  <si>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</si>
  <si>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</si>
  <si>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</si>
  <si>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</si>
  <si>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</si>
  <si>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</si>
  <si>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</si>
  <si>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</si>
  <si>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</si>
  <si>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</si>
  <si>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</si>
  <si>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</si>
  <si>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</si>
  <si>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</si>
  <si>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</si>
  <si>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</si>
  <si>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</si>
  <si>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</si>
  <si>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</si>
  <si>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</si>
  <si>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</si>
  <si>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</si>
  <si>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</si>
  <si>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</si>
  <si>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</si>
  <si>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</si>
  <si>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</si>
  <si>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</si>
  <si>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</si>
  <si>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</si>
  <si>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</si>
  <si>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</si>
  <si>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</si>
  <si>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</si>
  <si>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</si>
  <si>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</si>
  <si>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</si>
  <si>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</si>
  <si>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</si>
  <si>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</si>
  <si>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</si>
  <si>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</si>
  <si>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</si>
  <si>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</si>
  <si>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</si>
  <si>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</si>
  <si>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</si>
  <si>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</si>
  <si>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</si>
  <si>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</si>
  <si>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</si>
  <si>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</si>
  <si>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</si>
  <si>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</si>
  <si>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</si>
  <si>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</si>
  <si>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</si>
  <si>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</si>
  <si>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</si>
  <si>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</si>
  <si>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</si>
  <si>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</si>
  <si>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</si>
  <si>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</si>
  <si>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</si>
  <si>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</si>
  <si>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</si>
  <si>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</si>
  <si>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</si>
  <si>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</si>
  <si>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</si>
  <si>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</si>
  <si>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</si>
  <si>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</si>
  <si>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</si>
  <si>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</si>
  <si>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</si>
  <si>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</si>
  <si>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</si>
  <si>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</si>
  <si>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</si>
  <si>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</si>
  <si>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</si>
  <si>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</si>
  <si>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</si>
  <si>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</si>
  <si>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</si>
  <si>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</si>
  <si>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</si>
  <si>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</si>
  <si>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</si>
  <si>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</si>
  <si>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</si>
  <si>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</si>
  <si>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</si>
  <si>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</si>
  <si>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</si>
  <si>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</si>
  <si>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</si>
  <si>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</si>
  <si>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</si>
  <si>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</si>
  <si>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</si>
  <si>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</si>
  <si>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</si>
  <si>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</si>
  <si>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</si>
  <si>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</si>
  <si>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</si>
  <si>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</si>
  <si>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</si>
  <si>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</si>
  <si>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</si>
  <si>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</si>
  <si>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</si>
  <si>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</si>
  <si>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</si>
  <si>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</si>
  <si>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</si>
  <si>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</si>
  <si>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</si>
  <si>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</si>
  <si>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</si>
  <si>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</si>
  <si>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</si>
  <si>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</si>
  <si>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</si>
  <si>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</si>
  <si>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</si>
  <si>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</si>
  <si>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</si>
  <si>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</si>
  <si>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</si>
  <si>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</si>
  <si>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</si>
  <si>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</si>
  <si>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</si>
  <si>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</si>
  <si>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</si>
  <si>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</si>
  <si>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</si>
  <si>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</si>
  <si>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</si>
  <si>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</si>
  <si>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</si>
  <si>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</si>
  <si>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</si>
  <si>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</si>
  <si>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</si>
  <si>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</si>
  <si>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</si>
  <si>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</si>
  <si>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</si>
  <si>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</si>
  <si>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</si>
  <si>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</si>
  <si>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</si>
  <si>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</si>
  <si>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</si>
  <si>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</si>
  <si>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</si>
  <si>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</si>
  <si>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</si>
  <si>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</si>
  <si>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</si>
  <si>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</si>
  <si>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</si>
  <si>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</si>
  <si>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</si>
  <si>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</si>
  <si>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</si>
  <si>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</si>
  <si>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</si>
  <si>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</si>
  <si>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</si>
  <si>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</si>
  <si>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</si>
  <si>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</si>
  <si>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</si>
  <si>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</si>
  <si>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</si>
  <si>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</si>
  <si>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</si>
  <si>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</si>
  <si>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</si>
  <si>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</si>
  <si>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</si>
  <si>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</si>
  <si>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</si>
  <si>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</si>
  <si>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</si>
  <si>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</si>
  <si>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</si>
  <si>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</si>
  <si>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</si>
  <si>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</si>
  <si>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</si>
  <si>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</si>
  <si>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</si>
  <si>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</si>
  <si>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</si>
  <si>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</si>
  <si>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</si>
  <si>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</si>
  <si>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</si>
  <si>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</si>
  <si>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</si>
  <si>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</si>
  <si>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</si>
  <si>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</si>
  <si>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</si>
  <si>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</si>
  <si>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</si>
  <si>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</si>
  <si>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</si>
  <si>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</si>
  <si>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</si>
  <si>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</si>
  <si>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</si>
  <si>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</si>
  <si>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</si>
  <si>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</si>
  <si>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</si>
  <si>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</si>
  <si>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</si>
  <si>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</si>
  <si>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</si>
  <si>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</si>
  <si>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</si>
  <si>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</si>
  <si>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</si>
  <si>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</si>
  <si>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</si>
  <si>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</si>
  <si>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</si>
  <si>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</si>
  <si>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</si>
  <si>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</si>
  <si>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</si>
  <si>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</si>
  <si>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</si>
  <si>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</si>
  <si>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</si>
  <si>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</si>
  <si>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</si>
  <si>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</si>
  <si>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</si>
  <si>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</si>
  <si>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</si>
  <si>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</si>
  <si>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</si>
  <si>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</si>
  <si>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</si>
  <si>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</si>
  <si>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</si>
  <si>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</si>
  <si>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</si>
  <si>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</si>
  <si>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</si>
  <si>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</si>
  <si>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</si>
  <si>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</si>
  <si>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</si>
  <si>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</si>
  <si>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</si>
  <si>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</si>
  <si>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</si>
  <si>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</si>
  <si>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</si>
  <si>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</si>
  <si>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</si>
  <si>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</si>
  <si>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</si>
  <si>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</si>
  <si>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</si>
  <si>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</si>
  <si>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</si>
  <si>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</si>
  <si>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</si>
  <si>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</si>
  <si>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</si>
  <si>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</si>
  <si>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</si>
  <si>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</si>
  <si>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</si>
  <si>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</si>
  <si>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</si>
  <si>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</si>
  <si>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</si>
  <si>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</si>
  <si>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</si>
  <si>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</si>
  <si>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</si>
  <si>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</si>
  <si>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</si>
  <si>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</si>
  <si>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</si>
  <si>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</si>
  <si>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</si>
  <si>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</si>
  <si>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</si>
  <si>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</si>
  <si>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</si>
  <si>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</si>
  <si>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</si>
  <si>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</si>
  <si>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</si>
  <si>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</si>
  <si>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</si>
  <si>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</si>
  <si>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</si>
  <si>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</si>
  <si>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</si>
  <si>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</si>
  <si>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</si>
  <si>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</si>
  <si>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</si>
  <si>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</si>
  <si>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</si>
  <si>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</si>
  <si>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</si>
  <si>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</si>
  <si>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</si>
  <si>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</si>
  <si>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</si>
  <si>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</si>
  <si>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</si>
  <si>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</si>
  <si>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</si>
  <si>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</si>
  <si>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</si>
  <si>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</si>
  <si>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</si>
  <si>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</si>
  <si>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</si>
  <si>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</si>
  <si>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</si>
  <si>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</si>
  <si>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</si>
  <si>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</si>
  <si>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</si>
  <si>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</si>
  <si>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</si>
  <si>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</si>
  <si>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</si>
  <si>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</si>
  <si>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</si>
  <si>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</si>
  <si>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</si>
  <si>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</si>
  <si>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</si>
  <si>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</si>
  <si>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</si>
  <si>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</si>
  <si>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</si>
  <si>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</si>
  <si>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</si>
  <si>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</si>
  <si>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</si>
  <si>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</si>
  <si>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</si>
  <si>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</si>
  <si>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</si>
  <si>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</si>
  <si>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</si>
  <si>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</si>
  <si>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</si>
  <si>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</si>
  <si>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</si>
  <si>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</si>
  <si>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</si>
  <si>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</si>
  <si>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</si>
  <si>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</si>
  <si>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</si>
  <si>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</si>
  <si>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</si>
  <si>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</si>
  <si>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</si>
  <si>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</si>
  <si>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</si>
  <si>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</si>
  <si>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</si>
  <si>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</si>
  <si>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</si>
  <si>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</si>
  <si>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</si>
  <si>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</si>
  <si>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</si>
  <si>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</si>
  <si>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</si>
  <si>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</si>
  <si>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</si>
  <si>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</si>
  <si>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</si>
  <si>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</si>
  <si>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</si>
  <si>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</si>
  <si>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</si>
  <si>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</si>
  <si>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</si>
  <si>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</si>
  <si>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</si>
  <si>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</si>
  <si>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</si>
  <si>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</si>
  <si>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</si>
  <si>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</si>
  <si>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</si>
  <si>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</si>
  <si>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</si>
  <si>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</si>
  <si>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</si>
  <si>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</si>
  <si>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</si>
  <si>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</si>
  <si>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</si>
  <si>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</si>
  <si>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</si>
  <si>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</si>
  <si>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</si>
  <si>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</si>
  <si>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</si>
  <si>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</si>
  <si>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</si>
  <si>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</si>
  <si>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</si>
  <si>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</si>
  <si>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</si>
  <si>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</si>
  <si>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</si>
  <si>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</si>
  <si>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</si>
  <si>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</si>
  <si>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</si>
  <si>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</si>
  <si>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</si>
  <si>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</si>
  <si>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</si>
  <si>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</si>
  <si>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</si>
  <si>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</si>
  <si>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</si>
  <si>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</si>
  <si>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</si>
  <si>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</si>
  <si>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</si>
  <si>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</si>
  <si>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</si>
  <si>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</si>
  <si>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</si>
  <si>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</si>
  <si>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</si>
  <si>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</si>
  <si>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</si>
  <si>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</si>
  <si>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</si>
  <si>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</si>
  <si>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</si>
  <si>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</si>
  <si>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</si>
  <si>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</si>
  <si>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</si>
  <si>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</si>
  <si>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</si>
  <si>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</si>
  <si>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</si>
  <si>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</si>
  <si>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</si>
  <si>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</si>
  <si>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</si>
  <si>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</si>
  <si>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</si>
  <si>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</si>
  <si>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</si>
  <si>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</si>
  <si>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</si>
  <si>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</si>
  <si>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</si>
  <si>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</si>
  <si>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</si>
  <si>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</si>
  <si>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</si>
  <si>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</si>
  <si>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</si>
  <si>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</si>
  <si>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</si>
  <si>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</si>
  <si>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</si>
  <si>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</si>
  <si>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</si>
  <si>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</si>
  <si>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</si>
  <si>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</si>
  <si>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</si>
  <si>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</si>
  <si>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</si>
  <si>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</si>
  <si>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</si>
  <si>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</si>
  <si>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</si>
  <si>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</si>
  <si>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</si>
  <si>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</si>
  <si>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</si>
  <si>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</si>
  <si>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</si>
  <si>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</si>
  <si>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</si>
  <si>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</si>
  <si>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</si>
  <si>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</si>
  <si>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</si>
  <si>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</si>
  <si>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</si>
  <si>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</si>
  <si>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</si>
  <si>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</si>
  <si>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</si>
  <si>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</si>
  <si>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</si>
  <si>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</si>
  <si>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</si>
  <si>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</si>
  <si>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</si>
  <si>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</si>
  <si>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</si>
  <si>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</si>
  <si>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</si>
  <si>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</si>
  <si>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</si>
  <si>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</si>
  <si>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</si>
  <si>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</si>
  <si>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</si>
  <si>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</si>
  <si>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</si>
  <si>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</si>
  <si>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</si>
  <si>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</si>
  <si>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6"/>
  </si>
  <si>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</si>
  <si>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</si>
  <si>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</si>
  <si>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</si>
  <si>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</si>
  <si>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</si>
  <si>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</si>
  <si>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</si>
  <si>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</si>
  <si>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</si>
  <si>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</si>
  <si>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6"/>
  </si>
  <si>
    <t>訪問型サービス（独自／定率）</t>
    <rPh sb="0" eb="2">
      <t>ホウモン</t>
    </rPh>
    <rPh sb="2" eb="3">
      <t>ガタ</t>
    </rPh>
    <rPh sb="8" eb="10">
      <t>ドクジ</t>
    </rPh>
    <rPh sb="11" eb="13">
      <t>テイリツ</t>
    </rPh>
    <phoneticPr fontId="96"/>
  </si>
  <si>
    <t>訪問型サービス（独自／定額）</t>
    <rPh sb="0" eb="2">
      <t>ホウモン</t>
    </rPh>
    <rPh sb="2" eb="3">
      <t>ガタ</t>
    </rPh>
    <rPh sb="8" eb="10">
      <t>ドクジ</t>
    </rPh>
    <rPh sb="11" eb="13">
      <t>テイガク</t>
    </rPh>
    <phoneticPr fontId="96"/>
  </si>
  <si>
    <t>通所型サービス（独自）</t>
    <rPh sb="0" eb="2">
      <t>ツウショ</t>
    </rPh>
    <rPh sb="2" eb="3">
      <t>ガタ</t>
    </rPh>
    <rPh sb="8" eb="10">
      <t>ドクジ</t>
    </rPh>
    <phoneticPr fontId="96"/>
  </si>
  <si>
    <t>通所型サービス（独自／定率）</t>
    <rPh sb="0" eb="2">
      <t>ツウショ</t>
    </rPh>
    <rPh sb="2" eb="3">
      <t>ガタ</t>
    </rPh>
    <rPh sb="8" eb="10">
      <t>ドクジ</t>
    </rPh>
    <rPh sb="11" eb="13">
      <t>テイリツ</t>
    </rPh>
    <phoneticPr fontId="96"/>
  </si>
  <si>
    <t>通所型サービス（独自／定額）</t>
    <rPh sb="0" eb="2">
      <t>ツウショ</t>
    </rPh>
    <rPh sb="2" eb="3">
      <t>ガタ</t>
    </rPh>
    <rPh sb="8" eb="10">
      <t>ドクジ</t>
    </rPh>
    <rPh sb="11" eb="13">
      <t>テイガク</t>
    </rPh>
    <phoneticPr fontId="96"/>
  </si>
  <si>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</si>
  <si>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</si>
  <si>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</si>
  <si>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</si>
  <si>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</si>
  <si>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</si>
  <si>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</si>
  <si>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</si>
  <si>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</si>
  <si>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</si>
  <si>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</si>
  <si>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</si>
  <si>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</si>
  <si>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</si>
  <si>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</si>
  <si>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</si>
  <si>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</si>
  <si>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</si>
  <si>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</si>
  <si>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</si>
  <si>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</si>
  <si>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</si>
  <si>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</si>
  <si>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</si>
  <si>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</si>
  <si>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</si>
  <si>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6"/>
  </si>
  <si>
    <t>11</t>
    <phoneticPr fontId="96"/>
  </si>
  <si>
    <t>71</t>
    <phoneticPr fontId="96"/>
  </si>
  <si>
    <t>76</t>
    <phoneticPr fontId="96"/>
  </si>
  <si>
    <t>12</t>
    <phoneticPr fontId="96"/>
  </si>
  <si>
    <t>62</t>
    <phoneticPr fontId="96"/>
  </si>
  <si>
    <t>15</t>
    <phoneticPr fontId="96"/>
  </si>
  <si>
    <t>78</t>
    <phoneticPr fontId="96"/>
  </si>
  <si>
    <t>16</t>
    <phoneticPr fontId="96"/>
  </si>
  <si>
    <t>66</t>
    <phoneticPr fontId="96"/>
  </si>
  <si>
    <t>33</t>
    <phoneticPr fontId="96"/>
  </si>
  <si>
    <t>27</t>
    <phoneticPr fontId="96"/>
  </si>
  <si>
    <t>35</t>
    <phoneticPr fontId="96"/>
  </si>
  <si>
    <t>36</t>
    <phoneticPr fontId="96"/>
  </si>
  <si>
    <t>28</t>
    <phoneticPr fontId="96"/>
  </si>
  <si>
    <t>72</t>
    <phoneticPr fontId="96"/>
  </si>
  <si>
    <t>74</t>
    <phoneticPr fontId="96"/>
  </si>
  <si>
    <t>73</t>
    <phoneticPr fontId="96"/>
  </si>
  <si>
    <t>68</t>
    <phoneticPr fontId="96"/>
  </si>
  <si>
    <t>75</t>
    <phoneticPr fontId="96"/>
  </si>
  <si>
    <t>69</t>
    <phoneticPr fontId="96"/>
  </si>
  <si>
    <t>77</t>
    <phoneticPr fontId="96"/>
  </si>
  <si>
    <t>79</t>
    <phoneticPr fontId="96"/>
  </si>
  <si>
    <t>32</t>
    <phoneticPr fontId="96"/>
  </si>
  <si>
    <t>38</t>
    <phoneticPr fontId="96"/>
  </si>
  <si>
    <t>37</t>
    <phoneticPr fontId="96"/>
  </si>
  <si>
    <t>39</t>
    <phoneticPr fontId="96"/>
  </si>
  <si>
    <t>51</t>
    <phoneticPr fontId="96"/>
  </si>
  <si>
    <t>54</t>
    <phoneticPr fontId="96"/>
  </si>
  <si>
    <t>21</t>
    <phoneticPr fontId="96"/>
  </si>
  <si>
    <t>24</t>
    <phoneticPr fontId="96"/>
  </si>
  <si>
    <t>52</t>
    <phoneticPr fontId="96"/>
  </si>
  <si>
    <t>22</t>
    <phoneticPr fontId="96"/>
  </si>
  <si>
    <t>25</t>
    <phoneticPr fontId="96"/>
  </si>
  <si>
    <t>23</t>
    <phoneticPr fontId="96"/>
  </si>
  <si>
    <t>26</t>
    <phoneticPr fontId="96"/>
  </si>
  <si>
    <t>55</t>
    <phoneticPr fontId="96"/>
  </si>
  <si>
    <t>2A</t>
    <phoneticPr fontId="96"/>
  </si>
  <si>
    <t>2B</t>
    <phoneticPr fontId="96"/>
  </si>
  <si>
    <t>A2</t>
    <phoneticPr fontId="96"/>
  </si>
  <si>
    <t>A3</t>
    <phoneticPr fontId="96"/>
  </si>
  <si>
    <t>A4</t>
    <phoneticPr fontId="96"/>
  </si>
  <si>
    <t>A6</t>
    <phoneticPr fontId="96"/>
  </si>
  <si>
    <t>A7</t>
    <phoneticPr fontId="96"/>
  </si>
  <si>
    <t>A8</t>
    <phoneticPr fontId="96"/>
  </si>
  <si>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</si>
  <si>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</si>
  <si>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</si>
  <si>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</si>
  <si>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</si>
  <si>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</si>
  <si>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</si>
  <si>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</si>
  <si>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</si>
  <si>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</si>
  <si>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</si>
  <si>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</si>
  <si>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</si>
  <si>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</si>
  <si>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</si>
  <si>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</si>
  <si>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</si>
  <si>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</si>
  <si>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</si>
  <si>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</si>
  <si>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</si>
  <si>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</si>
  <si>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</si>
  <si>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</si>
  <si>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</si>
  <si>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</si>
  <si>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</si>
  <si>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</si>
  <si>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</si>
  <si>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</si>
  <si>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</si>
  <si>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</si>
  <si>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</si>
  <si>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</si>
  <si>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</si>
  <si>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</si>
  <si>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</si>
  <si>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</si>
  <si>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</si>
  <si>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</si>
  <si>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</si>
  <si>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</si>
  <si>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</si>
  <si>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</si>
  <si>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</si>
  <si>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</si>
  <si>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</si>
  <si>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</si>
  <si>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</si>
  <si>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</si>
  <si>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</si>
  <si>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</si>
  <si>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</si>
  <si>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</si>
  <si>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</si>
  <si>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</si>
  <si>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</si>
  <si>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</si>
  <si>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</si>
  <si>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</si>
  <si>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</si>
  <si>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</si>
  <si>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</si>
  <si>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</si>
  <si>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</si>
  <si>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</si>
  <si>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</si>
  <si>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</si>
  <si>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</si>
  <si>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</si>
  <si>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</si>
  <si>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</si>
  <si>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</si>
  <si>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</si>
  <si>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</si>
  <si>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</si>
  <si>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</si>
  <si>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</si>
  <si>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</si>
  <si>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</si>
  <si>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</si>
  <si>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</si>
  <si>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</si>
  <si>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</si>
  <si>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</si>
  <si>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</si>
  <si>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</si>
  <si>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</si>
  <si>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</si>
  <si>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</si>
  <si>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</si>
  <si>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</si>
  <si>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</si>
  <si>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</si>
  <si>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</si>
  <si>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</si>
  <si>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</si>
  <si>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</si>
  <si>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</si>
  <si>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</si>
  <si>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</si>
  <si>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</si>
  <si>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</si>
  <si>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</si>
  <si>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</si>
  <si>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</si>
  <si>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</si>
  <si>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</si>
  <si>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</si>
  <si>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</si>
  <si>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</si>
  <si>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</si>
  <si>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</si>
  <si>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</si>
  <si>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</si>
  <si>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</si>
  <si>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</si>
  <si>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</si>
  <si>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</si>
  <si>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</si>
  <si>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</si>
  <si>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</si>
  <si>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</si>
  <si>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</si>
  <si>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</si>
  <si>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</si>
  <si>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</si>
  <si>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</si>
  <si>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</si>
  <si>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</si>
  <si>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</si>
  <si>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</si>
  <si>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</si>
  <si>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</si>
  <si>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</si>
  <si>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</si>
  <si>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</si>
  <si>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</si>
  <si>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</si>
  <si>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</si>
  <si>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</si>
  <si>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</si>
  <si>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</si>
  <si>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</si>
  <si>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</si>
  <si>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</si>
  <si>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</si>
  <si>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</si>
  <si>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</si>
  <si>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</si>
  <si>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</si>
  <si>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</si>
  <si>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</si>
  <si>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</si>
  <si>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</si>
  <si>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</si>
  <si>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</si>
  <si>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</si>
  <si>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</si>
  <si>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</si>
  <si>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</si>
  <si>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</si>
  <si>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</si>
  <si>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</si>
  <si>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</si>
  <si>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</si>
  <si>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</si>
  <si>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</si>
  <si>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</si>
  <si>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</si>
  <si>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</si>
  <si>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</si>
  <si>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</si>
  <si>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</si>
  <si>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</si>
  <si>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</si>
  <si>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</si>
  <si>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</si>
  <si>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</si>
  <si>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</si>
  <si>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</si>
  <si>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</si>
  <si>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</si>
  <si>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</si>
  <si>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</si>
  <si>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</si>
  <si>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</si>
  <si>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</si>
  <si>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</si>
  <si>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</si>
  <si>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</si>
  <si>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</si>
  <si>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</si>
  <si>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</si>
  <si>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</si>
  <si>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</si>
  <si>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</si>
  <si>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</si>
  <si>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</si>
  <si>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</si>
  <si>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</si>
  <si>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</si>
  <si>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</si>
  <si>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</si>
  <si>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</si>
  <si>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</si>
  <si>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</si>
  <si>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</si>
  <si>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</si>
  <si>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</si>
  <si>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</si>
  <si>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</si>
  <si>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</si>
  <si>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</si>
  <si>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</si>
  <si>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</si>
  <si>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</si>
  <si>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</si>
  <si>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</si>
  <si>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</si>
  <si>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</si>
  <si>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</si>
  <si>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</si>
  <si>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</si>
  <si>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</si>
  <si>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</si>
  <si>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</si>
  <si>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</si>
  <si>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</si>
  <si>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</si>
  <si>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</si>
  <si>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</si>
  <si>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</si>
  <si>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</si>
  <si>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</si>
  <si>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</si>
  <si>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</si>
  <si>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</si>
  <si>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</si>
  <si>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</si>
  <si>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</si>
  <si>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</si>
  <si>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</si>
  <si>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</si>
  <si>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</si>
  <si>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</si>
  <si>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</si>
  <si>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</si>
  <si>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</si>
  <si>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</si>
  <si>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</si>
  <si>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</si>
  <si>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</si>
  <si>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</si>
  <si>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</si>
  <si>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</si>
  <si>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</si>
  <si>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</si>
  <si>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</si>
  <si>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</si>
  <si>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</si>
  <si>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</si>
  <si>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</si>
  <si>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</si>
  <si>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</si>
  <si>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</si>
  <si>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</si>
  <si>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</si>
  <si>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</si>
  <si>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</si>
  <si>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</si>
  <si>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</si>
  <si>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</si>
  <si>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</si>
  <si>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</si>
  <si>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</si>
  <si>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</si>
  <si>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</si>
  <si>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</si>
  <si>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</si>
  <si>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</si>
  <si>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</si>
  <si>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</si>
  <si>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</si>
  <si>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</si>
  <si>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</si>
  <si>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</si>
  <si>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</si>
  <si>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</si>
  <si>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t>
  </si>
  <si>
    <t>第１号様式（第４条関係）</t>
    <rPh sb="0" eb="1">
      <t>ダイ</t>
    </rPh>
    <rPh sb="2" eb="3">
      <t>ゴウ</t>
    </rPh>
    <rPh sb="3" eb="5">
      <t>ヨウシキ</t>
    </rPh>
    <rPh sb="6" eb="7">
      <t>ダイ</t>
    </rPh>
    <rPh sb="8" eb="9">
      <t>ジョウ</t>
    </rPh>
    <rPh sb="9" eb="11">
      <t>カンケイ</t>
    </rPh>
    <phoneticPr fontId="10"/>
  </si>
  <si>
    <t>←受付番号（県で入力）</t>
    <rPh sb="1" eb="3">
      <t>ウケツケ</t>
    </rPh>
    <rPh sb="3" eb="5">
      <t>バンゴウ</t>
    </rPh>
    <rPh sb="6" eb="7">
      <t>ケン</t>
    </rPh>
    <rPh sb="8" eb="10">
      <t>ニュウリョク</t>
    </rPh>
    <phoneticPr fontId="10"/>
  </si>
  <si>
    <t>！この欄が×の場合、空欄の項目があります。</t>
    <rPh sb="3" eb="4">
      <t>ラン</t>
    </rPh>
    <rPh sb="7" eb="9">
      <t>バアイ</t>
    </rPh>
    <rPh sb="10" eb="12">
      <t>クウラン</t>
    </rPh>
    <rPh sb="13" eb="15">
      <t>コウモク</t>
    </rPh>
    <phoneticPr fontId="10"/>
  </si>
  <si>
    <t>令和8年</t>
    <rPh sb="0" eb="1">
      <t>レイワ</t>
    </rPh>
    <phoneticPr fontId="10"/>
  </si>
  <si>
    <t>月</t>
    <rPh sb="0" eb="1">
      <t>ガツ</t>
    </rPh>
    <phoneticPr fontId="10"/>
  </si>
  <si>
    <t>↑年月日結合</t>
    <rPh sb="1" eb="4">
      <t>ネンガッピ</t>
    </rPh>
    <rPh sb="4" eb="6">
      <t>ケツゴウ</t>
    </rPh>
    <phoneticPr fontId="10"/>
  </si>
  <si>
    <t>　福島県知事</t>
    <rPh sb="1" eb="4">
      <t>フクシマケン</t>
    </rPh>
    <rPh sb="4" eb="6">
      <t>チジ</t>
    </rPh>
    <phoneticPr fontId="10"/>
  </si>
  <si>
    <t>法人名</t>
    <rPh sb="0" eb="3">
      <t>ホウジンメイ</t>
    </rPh>
    <phoneticPr fontId="10"/>
  </si>
  <si>
    <t>役職</t>
    <rPh sb="0" eb="2">
      <t>ヤクショク</t>
    </rPh>
    <phoneticPr fontId="10"/>
  </si>
  <si>
    <t>代表者名</t>
    <rPh sb="0" eb="3">
      <t>ダイヒョウシャ</t>
    </rPh>
    <rPh sb="3" eb="4">
      <t>メイ</t>
    </rPh>
    <phoneticPr fontId="10"/>
  </si>
  <si>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10"/>
  </si>
  <si>
    <t>記</t>
    <rPh sb="0" eb="1">
      <t>キ</t>
    </rPh>
    <phoneticPr fontId="10"/>
  </si>
  <si>
    <t>１　申　請　額</t>
    <phoneticPr fontId="10"/>
  </si>
  <si>
    <t>金</t>
    <rPh sb="0" eb="1">
      <t>キン</t>
    </rPh>
    <phoneticPr fontId="10"/>
  </si>
  <si>
    <t>円</t>
    <rPh sb="0" eb="1">
      <t>エン</t>
    </rPh>
    <phoneticPr fontId="10"/>
  </si>
  <si>
    <t>２　添付書類</t>
    <rPh sb="2" eb="6">
      <t>テンプショルイ</t>
    </rPh>
    <phoneticPr fontId="10"/>
  </si>
  <si>
    <t>（１）</t>
    <phoneticPr fontId="10"/>
  </si>
  <si>
    <t>・介護分野の職員の賃上げ・職場環境改善支援事業計画書　処遇改善加算対象サービス総括表（実施要綱別紙様式２－1）
・介護分野の職員の賃上げ・職場環境改善支援事業計画書　処遇改善加算対象外サービス総括表（実施要綱別紙様式２－２）</t>
    <phoneticPr fontId="10"/>
  </si>
  <si>
    <t>（２）</t>
  </si>
  <si>
    <t>介護分野の職員の賃上げ・職場環境改善支援事業計画書　個票（実施要綱別紙様式２－３）</t>
    <phoneticPr fontId="10"/>
  </si>
  <si>
    <t>（３）</t>
    <phoneticPr fontId="10"/>
  </si>
  <si>
    <t>口座振込申出書</t>
    <phoneticPr fontId="10"/>
  </si>
  <si>
    <t>※３でＢを選んだ場合のみ添付</t>
    <rPh sb="5" eb="6">
      <t>エラ</t>
    </rPh>
    <rPh sb="8" eb="10">
      <t>バアイ</t>
    </rPh>
    <rPh sb="12" eb="14">
      <t>テンプ</t>
    </rPh>
    <phoneticPr fontId="10"/>
  </si>
  <si>
    <t>３　振込口座（どちらかに○）</t>
    <rPh sb="2" eb="4">
      <t>フリコミ</t>
    </rPh>
    <rPh sb="4" eb="6">
      <t>コウザ</t>
    </rPh>
    <phoneticPr fontId="10"/>
  </si>
  <si>
    <t>Ａ</t>
    <phoneticPr fontId="10"/>
  </si>
  <si>
    <t>Ｂ</t>
    <phoneticPr fontId="10"/>
  </si>
  <si>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10"/>
  </si>
  <si>
    <t>【本件に関する連絡先】</t>
    <rPh sb="1" eb="3">
      <t>ホンケン</t>
    </rPh>
    <rPh sb="4" eb="5">
      <t>カン</t>
    </rPh>
    <rPh sb="7" eb="10">
      <t>レンラクサキ</t>
    </rPh>
    <phoneticPr fontId="10"/>
  </si>
  <si>
    <t>責任者氏名</t>
    <rPh sb="0" eb="3">
      <t>セキニンシャ</t>
    </rPh>
    <rPh sb="3" eb="5">
      <t>シメイ</t>
    </rPh>
    <phoneticPr fontId="10"/>
  </si>
  <si>
    <t>担当者氏名</t>
    <rPh sb="0" eb="2">
      <t>タントウ</t>
    </rPh>
    <rPh sb="2" eb="3">
      <t>シャ</t>
    </rPh>
    <rPh sb="3" eb="5">
      <t>シメイ</t>
    </rPh>
    <phoneticPr fontId="10"/>
  </si>
  <si>
    <t>福島県知事　</t>
    <phoneticPr fontId="10"/>
  </si>
  <si>
    <t>郵便番号</t>
  </si>
  <si>
    <t>－</t>
    <phoneticPr fontId="10"/>
  </si>
  <si>
    <t>法人所在地</t>
  </si>
  <si>
    <t>法人名ﾌﾘｶﾞﾅ</t>
    <rPh sb="0" eb="2">
      <t>ホウジン</t>
    </rPh>
    <rPh sb="2" eb="3">
      <t>メイ</t>
    </rPh>
    <phoneticPr fontId="10"/>
  </si>
  <si>
    <t>法人代表者職名
ﾌﾘｶﾞﾅ</t>
    <rPh sb="0" eb="2">
      <t>ホウジン</t>
    </rPh>
    <rPh sb="2" eb="5">
      <t>ダイヒョウシャ</t>
    </rPh>
    <phoneticPr fontId="10"/>
  </si>
  <si>
    <t>法人代表者職名</t>
    <rPh sb="0" eb="2">
      <t>ホウジン</t>
    </rPh>
    <rPh sb="2" eb="5">
      <t>ダイヒョウシャ</t>
    </rPh>
    <phoneticPr fontId="10"/>
  </si>
  <si>
    <t>法人代表者名
ﾌﾘｶﾞﾅ</t>
    <rPh sb="0" eb="2">
      <t>ホウジン</t>
    </rPh>
    <rPh sb="2" eb="5">
      <t>ダイヒョウシャ</t>
    </rPh>
    <phoneticPr fontId="10"/>
  </si>
  <si>
    <t>法人代表者氏名</t>
    <rPh sb="0" eb="2">
      <t>ホウジン</t>
    </rPh>
    <phoneticPr fontId="10"/>
  </si>
  <si>
    <t>電話番号</t>
  </si>
  <si>
    <t>口座振込申出書</t>
  </si>
  <si>
    <t>記</t>
  </si>
  <si>
    <t>金融機関名</t>
  </si>
  <si>
    <t>店舗名</t>
    <rPh sb="0" eb="3">
      <t>テンポメイ</t>
    </rPh>
    <phoneticPr fontId="10"/>
  </si>
  <si>
    <t>口座種目</t>
  </si>
  <si>
    <t>←リストから選択してください。</t>
    <rPh sb="6" eb="8">
      <t>センタク</t>
    </rPh>
    <phoneticPr fontId="10"/>
  </si>
  <si>
    <t>口座番号</t>
  </si>
  <si>
    <t>（注）</t>
  </si>
  <si>
    <t>・口座名義人は、交付申請書の申請者（代表者）と同一にしてください。</t>
  </si>
  <si>
    <t>令和７年度福島県介護分野の職員の賃上げ・職場環境改善支援事業補助金交付申請書</t>
    <rPh sb="0" eb="2">
      <t>レイワ</t>
    </rPh>
    <rPh sb="3" eb="5">
      <t>ネンド</t>
    </rPh>
    <rPh sb="5" eb="8">
      <t>フクシマケン</t>
    </rPh>
    <rPh sb="8" eb="10">
      <t>カイゴ</t>
    </rPh>
    <rPh sb="10" eb="12">
      <t>ブンヤ</t>
    </rPh>
    <rPh sb="13" eb="15">
      <t>ショクイン</t>
    </rPh>
    <rPh sb="16" eb="18">
      <t>チンア</t>
    </rPh>
    <rPh sb="20" eb="22">
      <t>ショクバ</t>
    </rPh>
    <rPh sb="22" eb="24">
      <t>カンキョウ</t>
    </rPh>
    <rPh sb="24" eb="26">
      <t>カイゼン</t>
    </rPh>
    <rPh sb="26" eb="28">
      <t>シエン</t>
    </rPh>
    <rPh sb="28" eb="30">
      <t>ジギョウ</t>
    </rPh>
    <rPh sb="30" eb="33">
      <t>ホジョキン</t>
    </rPh>
    <rPh sb="33" eb="38">
      <t>コウフシンセイショ</t>
    </rPh>
    <phoneticPr fontId="10"/>
  </si>
  <si>
    <t>令和７年度福島県介護分野の職員の賃上げ・職場環境改善支援事業補助金に係る振込口座について、下記のとおり申し出ます。</t>
    <rPh sb="26" eb="28">
      <t>シエン</t>
    </rPh>
    <phoneticPr fontId="10"/>
  </si>
  <si>
    <t>口座名義人
（ｶﾀｶﾅ）</t>
    <phoneticPr fontId="10"/>
  </si>
  <si>
    <r>
      <t>本補助金について、令和８年４月以降の支給を希望します。</t>
    </r>
    <r>
      <rPr>
        <b/>
        <sz val="10"/>
        <color rgb="FFFF0000"/>
        <rFont val="ＭＳ Ｐゴシック"/>
        <family val="3"/>
        <charset val="128"/>
      </rPr>
      <t>(福島県は令和8年4月以降の支給のみとなります。）</t>
    </r>
    <rPh sb="0" eb="4">
      <t>ホンホジョキン</t>
    </rPh>
    <rPh sb="9" eb="11">
      <t>レイワ</t>
    </rPh>
    <rPh sb="12" eb="13">
      <t>ネン</t>
    </rPh>
    <rPh sb="14" eb="15">
      <t>ガツ</t>
    </rPh>
    <rPh sb="15" eb="17">
      <t>イコウ</t>
    </rPh>
    <rPh sb="18" eb="20">
      <t>シキュウ</t>
    </rPh>
    <rPh sb="21" eb="23">
      <t>キボウ</t>
    </rPh>
    <rPh sb="28" eb="31">
      <t>フクシマケン</t>
    </rPh>
    <rPh sb="32" eb="34">
      <t>レイワ</t>
    </rPh>
    <rPh sb="35" eb="36">
      <t>ネン</t>
    </rPh>
    <rPh sb="37" eb="38">
      <t>ツキ</t>
    </rPh>
    <rPh sb="38" eb="40">
      <t>イコウ</t>
    </rPh>
    <rPh sb="41" eb="43">
      <t>シキュウ</t>
    </rPh>
    <phoneticPr fontId="10"/>
  </si>
  <si>
    <r>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・福島県の補助金の支払いは、第１号様式または口座振込申出書に記載した口座に振り込まれます。</t>
    </r>
    <rPh sb="131" eb="134">
      <t>フクシマケン</t>
    </rPh>
    <rPh sb="135" eb="138">
      <t>ホジョキン</t>
    </rPh>
    <rPh sb="139" eb="141">
      <t>シハラ</t>
    </rPh>
    <rPh sb="144" eb="145">
      <t>ダイ</t>
    </rPh>
    <rPh sb="146" eb="147">
      <t>ゴウ</t>
    </rPh>
    <rPh sb="147" eb="149">
      <t>ヨウシキ</t>
    </rPh>
    <rPh sb="152" eb="154">
      <t>コウザ</t>
    </rPh>
    <rPh sb="154" eb="156">
      <t>フリコミ</t>
    </rPh>
    <rPh sb="156" eb="159">
      <t>モウシデショ</t>
    </rPh>
    <rPh sb="160" eb="162">
      <t>キサイ</t>
    </rPh>
    <rPh sb="164" eb="166">
      <t>コウザ</t>
    </rPh>
    <rPh sb="167" eb="168">
      <t>フ</t>
    </rPh>
    <rPh sb="169" eb="170">
      <t>コ</t>
    </rPh>
    <phoneticPr fontId="10"/>
  </si>
  <si>
    <t>令和７年度福島県介護人材確保・職場環境改善等事業補助金の振込口座に振り込みを希望します。</t>
    <rPh sb="21" eb="22">
      <t>トウ</t>
    </rPh>
    <rPh sb="22" eb="24">
      <t>ジギョウ</t>
    </rPh>
    <rPh sb="28" eb="32">
      <t>フリコミコウザ</t>
    </rPh>
    <rPh sb="33" eb="34">
      <t>フ</t>
    </rPh>
    <rPh sb="35" eb="36">
      <t>コ</t>
    </rPh>
    <rPh sb="38" eb="40">
      <t>キボウ</t>
    </rPh>
    <phoneticPr fontId="10"/>
  </si>
  <si>
    <t>※令和７年度福島県介護人材確保・職場環境改善等事業補助金の交付を受けた法人のみ</t>
    <rPh sb="22" eb="23">
      <t>トウ</t>
    </rPh>
    <rPh sb="23" eb="25">
      <t>ジギョウ</t>
    </rPh>
    <rPh sb="29" eb="31">
      <t>コウフ</t>
    </rPh>
    <rPh sb="32" eb="33">
      <t>ウ</t>
    </rPh>
    <rPh sb="35" eb="37">
      <t>ホウジン</t>
    </rPh>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</si>
  <si>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sz val="9"/>
        <color rgb="FFFF0000"/>
        <rFont val="ＭＳ Ｐゴシック"/>
        <family val="3"/>
        <charset val="128"/>
      </rPr>
      <t>・福島県は職場環境改善経費に充てられた経費について消費税及び地方消費税は補助対象外となります。そのため、補助対象経費に消費税及び地方消費税を除いて記載してください。（令和7年度福島県介護分野の職員の賃上げ・職場環境改善支援事業補助金交付要綱：別表）</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rPh sb="332" eb="335">
      <t>フクシマケン</t>
    </rPh>
    <rPh sb="342" eb="344">
      <t>ケイヒ</t>
    </rPh>
    <rPh sb="345" eb="346">
      <t>ア</t>
    </rPh>
    <rPh sb="350" eb="352">
      <t>ケイヒ</t>
    </rPh>
    <rPh sb="356" eb="359">
      <t>ショウヒゼイ</t>
    </rPh>
    <rPh sb="359" eb="360">
      <t>オヨ</t>
    </rPh>
    <rPh sb="361" eb="366">
      <t>チホウショウヒゼイ</t>
    </rPh>
    <rPh sb="367" eb="372">
      <t>ホジョタイショウガイ</t>
    </rPh>
    <rPh sb="383" eb="389">
      <t>ホジョタイショウケイヒ</t>
    </rPh>
    <rPh sb="390" eb="393">
      <t>ショウヒゼイ</t>
    </rPh>
    <rPh sb="393" eb="394">
      <t>オヨ</t>
    </rPh>
    <rPh sb="395" eb="399">
      <t>チホウショウヒ</t>
    </rPh>
    <rPh sb="399" eb="400">
      <t>ゼイ</t>
    </rPh>
    <rPh sb="401" eb="402">
      <t>ノゾ</t>
    </rPh>
    <rPh sb="404" eb="406">
      <t>キサイ</t>
    </rPh>
    <rPh sb="414" eb="416">
      <t>レイワ</t>
    </rPh>
    <rPh sb="417" eb="419">
      <t>ネンド</t>
    </rPh>
    <rPh sb="419" eb="422">
      <t>フクシマケン</t>
    </rPh>
    <rPh sb="422" eb="426">
      <t>カイゴブンヤ</t>
    </rPh>
    <rPh sb="427" eb="429">
      <t>ショクイン</t>
    </rPh>
    <rPh sb="430" eb="432">
      <t>チンア</t>
    </rPh>
    <rPh sb="434" eb="444">
      <t>ショクバカンキョウカイゼンシエンジギョウ</t>
    </rPh>
    <rPh sb="444" eb="447">
      <t>ホジョキン</t>
    </rPh>
    <rPh sb="447" eb="451">
      <t>コウフヨウコウ</t>
    </rPh>
    <rPh sb="452" eb="454">
      <t>ベッピョウ</t>
    </rPh>
    <phoneticPr fontId="10"/>
  </si>
  <si>
    <r>
      <t>・</t>
    </r>
    <r>
      <rPr>
        <u/>
        <sz val="12"/>
        <rFont val="ＭＳ 明朝"/>
        <family val="1"/>
        <charset val="128"/>
      </rPr>
      <t>この申出書と併せて、通帳等の写し</t>
    </r>
    <r>
      <rPr>
        <sz val="12"/>
        <rFont val="ＭＳ 明朝"/>
        <family val="1"/>
        <charset val="128"/>
      </rPr>
      <t>（金融機関名・店名・口座番号・口座名義人（カタカナ）が確認できるページ（ゆうちょ銀行の場合は、他金融機関からの振込用受取口座の印字があるページ）</t>
    </r>
    <r>
      <rPr>
        <u/>
        <sz val="12"/>
        <rFont val="ＭＳ 明朝"/>
        <family val="1"/>
        <charset val="128"/>
      </rPr>
      <t>を添付してください。</t>
    </r>
    <rPh sb="36" eb="37">
      <t>ニン</t>
    </rPh>
    <phoneticPr fontId="10"/>
  </si>
  <si>
    <t>通し
№</t>
    <rPh sb="0" eb="1">
      <t>トオ</t>
    </rPh>
    <phoneticPr fontId="96"/>
  </si>
  <si>
    <t>受付№
[法人単位]</t>
    <rPh sb="0" eb="2">
      <t>ウケツケ</t>
    </rPh>
    <rPh sb="5" eb="7">
      <t>ホウジン</t>
    </rPh>
    <rPh sb="7" eb="9">
      <t>タンイ</t>
    </rPh>
    <phoneticPr fontId="96"/>
  </si>
  <si>
    <t>法人毎
枝番</t>
    <rPh sb="0" eb="3">
      <t>ホウジンゴト</t>
    </rPh>
    <rPh sb="4" eb="6">
      <t>エダバン</t>
    </rPh>
    <phoneticPr fontId="96"/>
  </si>
  <si>
    <t>法人名</t>
    <rPh sb="0" eb="2">
      <t>ホウジン</t>
    </rPh>
    <rPh sb="2" eb="3">
      <t>メイ</t>
    </rPh>
    <phoneticPr fontId="96"/>
  </si>
  <si>
    <t>法人代表者職名</t>
    <rPh sb="0" eb="2">
      <t>ホウジン</t>
    </rPh>
    <rPh sb="2" eb="5">
      <t>ダイヒョウシャ</t>
    </rPh>
    <rPh sb="5" eb="7">
      <t>ショクメイ</t>
    </rPh>
    <phoneticPr fontId="96"/>
  </si>
  <si>
    <t>法人代表者名</t>
    <rPh sb="0" eb="2">
      <t>ホウジン</t>
    </rPh>
    <rPh sb="2" eb="5">
      <t>ダイヒョウシャ</t>
    </rPh>
    <rPh sb="5" eb="6">
      <t>メイ</t>
    </rPh>
    <phoneticPr fontId="96"/>
  </si>
  <si>
    <t>法人住所</t>
    <rPh sb="0" eb="2">
      <t>ホウジン</t>
    </rPh>
    <rPh sb="2" eb="4">
      <t>ジュウショ</t>
    </rPh>
    <phoneticPr fontId="10"/>
  </si>
  <si>
    <t>法人〒</t>
    <phoneticPr fontId="96"/>
  </si>
  <si>
    <t>電話番号</t>
    <rPh sb="0" eb="2">
      <t>デンワ</t>
    </rPh>
    <rPh sb="2" eb="4">
      <t>バンゴウ</t>
    </rPh>
    <phoneticPr fontId="96"/>
  </si>
  <si>
    <t>メールアドレス</t>
    <phoneticPr fontId="96"/>
  </si>
  <si>
    <t>書類作成
担当者氏名</t>
    <rPh sb="0" eb="2">
      <t>ショルイ</t>
    </rPh>
    <rPh sb="2" eb="4">
      <t>サクセイ</t>
    </rPh>
    <rPh sb="5" eb="8">
      <t>タントウシャ</t>
    </rPh>
    <rPh sb="8" eb="10">
      <t>シメイ</t>
    </rPh>
    <phoneticPr fontId="96"/>
  </si>
  <si>
    <t>事業所番号</t>
    <rPh sb="0" eb="3">
      <t>ジギョウショ</t>
    </rPh>
    <rPh sb="3" eb="5">
      <t>バンゴウ</t>
    </rPh>
    <phoneticPr fontId="10"/>
  </si>
  <si>
    <t>サービス名</t>
    <rPh sb="4" eb="5">
      <t>メイ</t>
    </rPh>
    <phoneticPr fontId="96"/>
  </si>
  <si>
    <t>事業所名</t>
    <rPh sb="0" eb="3">
      <t>ジギョウショ</t>
    </rPh>
    <rPh sb="3" eb="4">
      <t>メイ</t>
    </rPh>
    <phoneticPr fontId="96"/>
  </si>
  <si>
    <t>申請年月日</t>
    <rPh sb="0" eb="2">
      <t>シンセイ</t>
    </rPh>
    <rPh sb="2" eb="5">
      <t>ネンガッピ</t>
    </rPh>
    <phoneticPr fontId="96"/>
  </si>
  <si>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96"/>
  </si>
  <si>
    <t>当初交付金
見込額
（事業所別）
A</t>
    <rPh sb="0" eb="2">
      <t>トウショ</t>
    </rPh>
    <rPh sb="2" eb="5">
      <t>コウフキン</t>
    </rPh>
    <rPh sb="6" eb="8">
      <t>ミコミ</t>
    </rPh>
    <rPh sb="8" eb="9">
      <t>ガク</t>
    </rPh>
    <rPh sb="11" eb="15">
      <t>ジギョウショベツ</t>
    </rPh>
    <phoneticPr fontId="96"/>
  </si>
  <si>
    <t>交付対象月</t>
    <rPh sb="0" eb="2">
      <t>コウフ</t>
    </rPh>
    <rPh sb="2" eb="5">
      <t>タイショウヅキ</t>
    </rPh>
    <phoneticPr fontId="10"/>
  </si>
  <si>
    <r>
      <t xml:space="preserve">フリガナ
</t>
    </r>
    <r>
      <rPr>
        <sz val="6"/>
        <color theme="1"/>
        <rFont val="ＭＳ Ｐゴシック"/>
        <family val="3"/>
        <charset val="128"/>
      </rPr>
      <t>(半角ｶﾀｶﾅ）</t>
    </r>
    <rPh sb="6" eb="8">
      <t>ハンカク</t>
    </rPh>
    <phoneticPr fontId="10"/>
  </si>
  <si>
    <r>
      <t xml:space="preserve">フリガナ
</t>
    </r>
    <r>
      <rPr>
        <sz val="6"/>
        <color theme="1"/>
        <rFont val="ＭＳ Ｐゴシック"/>
        <family val="3"/>
        <charset val="128"/>
      </rPr>
      <t>(半角ｶﾀｶﾅ）</t>
    </r>
    <phoneticPr fontId="10"/>
  </si>
  <si>
    <t>申請する組み合わせ</t>
    <rPh sb="0" eb="2">
      <t>シンセイ</t>
    </rPh>
    <rPh sb="4" eb="5">
      <t>ク</t>
    </rPh>
    <rPh sb="6" eb="7">
      <t>ア</t>
    </rPh>
    <phoneticPr fontId="96"/>
  </si>
  <si>
    <t>①</t>
  </si>
  <si>
    <t>①＋②＋③</t>
  </si>
  <si>
    <t>①＋③</t>
  </si>
  <si>
    <t>パターン１</t>
    <phoneticPr fontId="10"/>
  </si>
  <si>
    <t>パターン２</t>
    <phoneticPr fontId="10"/>
  </si>
  <si>
    <t>パターン３</t>
    <phoneticPr fontId="10"/>
  </si>
  <si>
    <t>パターン</t>
    <phoneticPr fontId="10"/>
  </si>
  <si>
    <r>
      <t>生産性向上や協働化に係る取組を行っている（②を満たしている）又は令和６年度介護人材確保・職場環境改善等事業</t>
    </r>
    <r>
      <rPr>
        <sz val="10"/>
        <color rgb="FFFF0000"/>
        <rFont val="ＭＳ Ｐゴシック"/>
        <family val="3"/>
        <charset val="128"/>
      </rPr>
      <t>（福島県の場合は令和７年度福島県介護人材確保・職場環境改善等事業に読み替えてください）</t>
    </r>
    <r>
      <rPr>
        <sz val="10"/>
        <rFont val="ＭＳ Ｐゴシック"/>
        <family val="3"/>
        <charset val="128"/>
      </rPr>
      <t>を活用しています。</t>
    </r>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86" eb="87">
      <t>ヨ</t>
    </rPh>
    <rPh sb="88" eb="89">
      <t>カ</t>
    </rPh>
    <rPh sb="97" eb="99">
      <t>カツヨウ</t>
    </rPh>
    <phoneticPr fontId="10"/>
  </si>
  <si>
    <t>(福島県以外は✕）</t>
    <rPh sb="1" eb="4">
      <t>フクシマケン</t>
    </rPh>
    <rPh sb="4" eb="6">
      <t>イガイ</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</si>
</sst>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0%"/>
    <numFmt numFmtId="179" formatCode="0.00_ "/>
    <numFmt numFmtId="180" formatCode="0.0"/>
    <numFmt numFmtId="181" formatCode="0.0000"/>
    <numFmt numFmtId="182" formatCode="&quot;金&quot;#,##0&quot;円&quot;_ ;[Red]\-#,##0\ "/>
    <numFmt numFmtId="183" formatCode="[$-411]ggge&quot;年&quot;m&quot;月&quot;d&quot;日&quot;;@"/>
    <numFmt numFmtId="184" formatCode="#,##0;&quot;△ &quot;#,##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4"/>
      <color rgb="FFFF0000"/>
      <name val="ＭＳ Ｐゴシック"/>
      <family val="3"/>
      <charset val="128"/>
    </font>
    <font>
      <b/>
      <strike/>
      <sz val="10"/>
      <color rgb="FFFF0000"/>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8"/>
      <color rgb="FF000000"/>
      <name val="ＭＳ Ｐゴシック"/>
      <family val="3"/>
      <charset val="128"/>
    </font>
    <font>
      <sz val="11"/>
      <name val="ＭＳ 明朝"/>
      <family val="1"/>
      <charset val="128"/>
    </font>
    <font>
      <sz val="9"/>
      <name val="ＭＳ 明朝"/>
      <family val="1"/>
      <charset val="128"/>
    </font>
    <font>
      <strike/>
      <sz val="12"/>
      <name val="ＭＳ 明朝"/>
      <family val="1"/>
      <charset val="128"/>
    </font>
    <font>
      <sz val="11"/>
      <color rgb="FFFF0000"/>
      <name val="ＭＳ Ｐゴシック"/>
      <family val="3"/>
      <charset val="128"/>
    </font>
    <font>
      <b/>
      <sz val="16"/>
      <name val="ＭＳ ゴシック"/>
      <family val="3"/>
      <charset val="128"/>
    </font>
    <font>
      <u/>
      <sz val="12"/>
      <name val="ＭＳ 明朝"/>
      <family val="1"/>
      <charset val="128"/>
    </font>
    <font>
      <b/>
      <sz val="9"/>
      <color indexed="81"/>
      <name val="MS P ゴシック"/>
      <family val="3"/>
      <charset val="128"/>
    </font>
    <font>
      <sz val="8"/>
      <color theme="0"/>
      <name val="ＭＳ Ｐゴシック"/>
      <family val="3"/>
      <charset val="128"/>
    </font>
    <font>
      <b/>
      <sz val="10"/>
      <color rgb="FFFF0000"/>
      <name val="ＭＳ Ｐゴシック"/>
      <family val="3"/>
      <charset val="128"/>
    </font>
    <font>
      <b/>
      <sz val="14"/>
      <color theme="0"/>
      <name val="ＭＳ Ｐゴシック"/>
      <family val="3"/>
      <charset val="128"/>
    </font>
    <font>
      <b/>
      <sz val="12"/>
      <color rgb="FFFF0000"/>
      <name val="ＭＳ Ｐゴシック"/>
      <family val="3"/>
      <charset val="128"/>
    </font>
    <font>
      <sz val="9"/>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6"/>
      <color theme="1"/>
      <name val="ＭＳ Ｐゴシック"/>
      <family val="3"/>
      <charset val="128"/>
    </font>
    <font>
      <sz val="10"/>
      <color rgb="FFFF0000"/>
      <name val="ＭＳ Ｐゴシック"/>
      <family val="3"/>
      <charset val="128"/>
    </font>
    <font>
      <sz val="14"/>
      <color rgb="FFFF0000"/>
      <name val="ＭＳ Ｐゴシック"/>
      <family val="3"/>
      <charset val="128"/>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theme="1"/>
        <bgColor indexed="64"/>
      </patternFill>
    </fill>
    <fill>
      <patternFill patternType="solid">
        <fgColor rgb="FFFFC000"/>
        <bgColor rgb="FF000000"/>
      </patternFill>
    </fill>
    <fill>
      <patternFill patternType="solid">
        <fgColor rgb="FFFFFFFF"/>
        <bgColor rgb="FF000000"/>
      </patternFill>
    </fill>
    <fill>
      <patternFill patternType="solid">
        <fgColor rgb="FFFFE5FC"/>
        <bgColor rgb="FF000000"/>
      </patternFill>
    </fill>
    <fill>
      <patternFill patternType="solid">
        <fgColor rgb="FFFFE5FC"/>
        <bgColor indexed="64"/>
      </patternFill>
    </fill>
    <fill>
      <patternFill patternType="solid">
        <fgColor rgb="FFFFFF00"/>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s>
  <cellStyleXfs count="104">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38" fontId="9" fillId="0" borderId="0" applyFont="0" applyFill="0" applyBorder="0" applyAlignment="0" applyProtection="0"/>
    <xf numFmtId="0" fontId="1" fillId="0" borderId="0">
      <alignment vertical="center"/>
    </xf>
  </cellStyleXfs>
  <cellXfs count="99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6"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7"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4" fillId="0" borderId="0" xfId="0" applyNumberFormat="1" applyFont="1">
      <alignment vertical="center"/>
    </xf>
    <xf numFmtId="49" fontId="75"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4"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8" fillId="0" borderId="0" xfId="0" applyFont="1">
      <alignment vertical="center"/>
    </xf>
    <xf numFmtId="0" fontId="38" fillId="0" borderId="0" xfId="0" applyFont="1" applyAlignment="1">
      <alignment horizontal="center" vertical="center" wrapText="1"/>
    </xf>
    <xf numFmtId="0" fontId="76"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69"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79" fillId="24" borderId="0" xfId="99" applyFont="1" applyFill="1">
      <alignment vertical="center"/>
    </xf>
    <xf numFmtId="0" fontId="80" fillId="24" borderId="0" xfId="99" applyFont="1" applyFill="1">
      <alignment vertical="center"/>
    </xf>
    <xf numFmtId="0" fontId="82" fillId="24" borderId="0" xfId="99" applyFont="1" applyFill="1">
      <alignment vertical="center"/>
    </xf>
    <xf numFmtId="0" fontId="83" fillId="24" borderId="0" xfId="99" applyFont="1" applyFill="1">
      <alignment vertical="center"/>
    </xf>
    <xf numFmtId="0" fontId="84" fillId="0" borderId="0" xfId="99" applyFont="1">
      <alignment vertical="center"/>
    </xf>
    <xf numFmtId="0" fontId="86" fillId="24" borderId="0" xfId="99" applyFont="1" applyFill="1">
      <alignment vertical="center"/>
    </xf>
    <xf numFmtId="0" fontId="79" fillId="24" borderId="0" xfId="99" applyFont="1" applyFill="1" applyAlignment="1">
      <alignment vertical="top"/>
    </xf>
    <xf numFmtId="0" fontId="83" fillId="24" borderId="0" xfId="99" applyFont="1" applyFill="1" applyAlignment="1">
      <alignment vertical="top"/>
    </xf>
    <xf numFmtId="0" fontId="86" fillId="24" borderId="10" xfId="99" applyFont="1" applyFill="1" applyBorder="1" applyAlignment="1">
      <alignment horizontal="center" vertical="center" shrinkToFit="1"/>
    </xf>
    <xf numFmtId="0" fontId="86" fillId="24" borderId="10" xfId="99" applyFont="1" applyFill="1" applyBorder="1" applyAlignment="1">
      <alignment horizontal="center" vertical="center" wrapText="1" shrinkToFit="1"/>
    </xf>
    <xf numFmtId="0" fontId="84" fillId="24" borderId="0" xfId="99" applyFont="1" applyFill="1">
      <alignment vertical="center"/>
    </xf>
    <xf numFmtId="0" fontId="86" fillId="24" borderId="10" xfId="99" applyFont="1" applyFill="1" applyBorder="1" applyAlignment="1">
      <alignment vertical="center" wrapText="1"/>
    </xf>
    <xf numFmtId="0" fontId="80" fillId="24" borderId="10" xfId="99" applyFont="1" applyFill="1" applyBorder="1" applyAlignment="1">
      <alignment vertical="center" wrapText="1"/>
    </xf>
    <xf numFmtId="0" fontId="83" fillId="0" borderId="0" xfId="99" applyFont="1">
      <alignment vertical="center"/>
    </xf>
    <xf numFmtId="0" fontId="85" fillId="24" borderId="0" xfId="0" applyFont="1" applyFill="1">
      <alignment vertical="center"/>
    </xf>
    <xf numFmtId="0" fontId="89" fillId="0" borderId="0" xfId="99" applyFont="1">
      <alignment vertical="center"/>
    </xf>
    <xf numFmtId="0" fontId="90" fillId="0" borderId="0" xfId="99" applyFont="1">
      <alignment vertical="center"/>
    </xf>
    <xf numFmtId="0" fontId="91"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3"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7"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7" fillId="0" borderId="63" xfId="0" applyFont="1" applyBorder="1" applyAlignment="1">
      <alignment horizontal="center" vertical="center" wrapText="1"/>
    </xf>
    <xf numFmtId="0" fontId="77"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7" fillId="0" borderId="69" xfId="0" applyFont="1" applyBorder="1" applyAlignment="1">
      <alignment horizontal="center" vertical="center" wrapText="1"/>
    </xf>
    <xf numFmtId="0" fontId="77" fillId="0" borderId="43" xfId="0" applyFont="1" applyBorder="1" applyAlignment="1">
      <alignment horizontal="center" vertical="center" wrapText="1"/>
    </xf>
    <xf numFmtId="0" fontId="77" fillId="0" borderId="20" xfId="0" applyFont="1" applyBorder="1" applyAlignment="1">
      <alignment horizontal="center" vertical="center" wrapText="1"/>
    </xf>
    <xf numFmtId="0" fontId="77" fillId="0" borderId="34" xfId="0" applyFont="1" applyBorder="1" applyAlignment="1">
      <alignment horizontal="center" vertical="center" wrapText="1"/>
    </xf>
    <xf numFmtId="0" fontId="77" fillId="0" borderId="53" xfId="0" applyFont="1" applyBorder="1" applyAlignment="1">
      <alignment horizontal="center" vertical="center" wrapText="1"/>
    </xf>
    <xf numFmtId="0" fontId="77" fillId="0" borderId="13"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1" xfId="0" applyFont="1" applyBorder="1" applyAlignment="1">
      <alignment horizontal="center" vertical="center" wrapText="1"/>
    </xf>
    <xf numFmtId="0" fontId="77" fillId="0" borderId="54" xfId="0" applyFont="1" applyBorder="1" applyAlignment="1">
      <alignment horizontal="center" vertical="center" wrapText="1"/>
    </xf>
    <xf numFmtId="0" fontId="77" fillId="0" borderId="45" xfId="0" applyFont="1" applyBorder="1" applyAlignment="1">
      <alignment horizontal="center" vertical="center" wrapText="1"/>
    </xf>
    <xf numFmtId="0" fontId="77"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4" fillId="0" borderId="34" xfId="0" applyNumberFormat="1" applyFont="1" applyBorder="1">
      <alignment vertical="center"/>
    </xf>
    <xf numFmtId="49" fontId="74"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7" fillId="0" borderId="50" xfId="0" applyFont="1" applyBorder="1" applyAlignment="1">
      <alignment horizontal="center" vertical="center" wrapText="1"/>
    </xf>
    <xf numFmtId="0" fontId="77" fillId="0" borderId="51" xfId="0" applyFont="1" applyBorder="1" applyAlignment="1">
      <alignment horizontal="center" vertical="center" wrapText="1"/>
    </xf>
    <xf numFmtId="0" fontId="77" fillId="0" borderId="52" xfId="0" applyFont="1" applyBorder="1" applyAlignment="1">
      <alignment horizontal="center" vertical="center" wrapText="1"/>
    </xf>
    <xf numFmtId="0" fontId="77"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5" fillId="0" borderId="10" xfId="0" applyFont="1" applyBorder="1">
      <alignment vertical="center"/>
    </xf>
    <xf numFmtId="0" fontId="95" fillId="0" borderId="45" xfId="0" applyFont="1" applyBorder="1">
      <alignment vertical="center"/>
    </xf>
    <xf numFmtId="178" fontId="29" fillId="0" borderId="13" xfId="28" applyNumberFormat="1" applyFont="1" applyBorder="1" applyAlignment="1">
      <alignment vertical="center" wrapText="1"/>
    </xf>
    <xf numFmtId="0" fontId="95"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3"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7"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3" fillId="0" borderId="31" xfId="0" applyFont="1" applyBorder="1">
      <alignment vertical="center"/>
    </xf>
    <xf numFmtId="0" fontId="93"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6" fillId="0" borderId="0" xfId="0" applyFont="1" applyAlignment="1">
      <alignment horizontal="center" vertical="center" wrapText="1"/>
    </xf>
    <xf numFmtId="0" fontId="66" fillId="0" borderId="0" xfId="0" applyFont="1" applyAlignment="1">
      <alignment vertical="center" wrapText="1"/>
    </xf>
    <xf numFmtId="0" fontId="55" fillId="25" borderId="55" xfId="0" applyFont="1" applyFill="1" applyBorder="1" applyAlignment="1">
      <alignment horizontal="center" vertical="center"/>
    </xf>
    <xf numFmtId="0" fontId="95"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5"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0"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7" fillId="24" borderId="0" xfId="0" applyFont="1" applyFill="1">
      <alignment vertical="center"/>
    </xf>
    <xf numFmtId="0" fontId="97"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1" fillId="24" borderId="0" xfId="99" applyFont="1" applyFill="1">
      <alignment vertical="center"/>
    </xf>
    <xf numFmtId="0" fontId="85" fillId="24" borderId="0" xfId="99" applyFont="1" applyFill="1">
      <alignment vertical="center"/>
    </xf>
    <xf numFmtId="0" fontId="85" fillId="0" borderId="0" xfId="99" applyFont="1">
      <alignment vertical="center"/>
    </xf>
    <xf numFmtId="0" fontId="85" fillId="24" borderId="10" xfId="0" applyFont="1" applyFill="1" applyBorder="1" applyAlignment="1">
      <alignment horizontal="center" vertical="center"/>
    </xf>
    <xf numFmtId="0" fontId="85" fillId="24" borderId="0" xfId="0" applyFont="1" applyFill="1" applyAlignment="1">
      <alignment horizontal="center" vertical="center"/>
    </xf>
    <xf numFmtId="0" fontId="85"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89" fillId="24" borderId="0" xfId="99" applyFont="1" applyFill="1">
      <alignment vertical="center"/>
    </xf>
    <xf numFmtId="0" fontId="81"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100" fillId="0" borderId="0" xfId="100" applyFont="1" applyAlignment="1">
      <alignment vertical="center"/>
    </xf>
    <xf numFmtId="0" fontId="9" fillId="0" borderId="0" xfId="100" applyAlignment="1">
      <alignment vertical="center"/>
    </xf>
    <xf numFmtId="0" fontId="102" fillId="0" borderId="0" xfId="100" applyFont="1" applyAlignment="1">
      <alignment vertical="center" wrapText="1"/>
    </xf>
    <xf numFmtId="0" fontId="38" fillId="31" borderId="55" xfId="0" applyFont="1" applyFill="1" applyBorder="1" applyAlignment="1">
      <alignment horizontal="center" vertical="center"/>
    </xf>
    <xf numFmtId="0" fontId="103" fillId="0" borderId="0" xfId="0" applyFont="1" applyAlignment="1">
      <alignment vertical="top" wrapText="1"/>
    </xf>
    <xf numFmtId="0" fontId="100" fillId="0" borderId="0" xfId="100" quotePrefix="1" applyFont="1" applyAlignment="1">
      <alignment horizontal="right" vertical="center"/>
    </xf>
    <xf numFmtId="0" fontId="100" fillId="32" borderId="0" xfId="100" applyFont="1" applyFill="1" applyAlignment="1">
      <alignment horizontal="center" vertical="center" shrinkToFit="1"/>
    </xf>
    <xf numFmtId="0" fontId="100" fillId="0" borderId="0" xfId="100" applyFont="1" applyAlignment="1">
      <alignment horizontal="center" vertical="center"/>
    </xf>
    <xf numFmtId="0" fontId="0" fillId="0" borderId="0" xfId="100" applyFont="1" applyAlignment="1">
      <alignment vertical="center"/>
    </xf>
    <xf numFmtId="0" fontId="100" fillId="0" borderId="0" xfId="100" applyFont="1" applyAlignment="1">
      <alignment horizontal="center" vertical="center" wrapText="1"/>
    </xf>
    <xf numFmtId="0" fontId="100" fillId="0" borderId="0" xfId="100" applyFont="1" applyAlignment="1">
      <alignment horizontal="left" vertical="center" wrapText="1"/>
    </xf>
    <xf numFmtId="182" fontId="100" fillId="0" borderId="0" xfId="100" applyNumberFormat="1" applyFont="1" applyAlignment="1">
      <alignment horizontal="right" vertical="center"/>
    </xf>
    <xf numFmtId="49" fontId="100" fillId="0" borderId="0" xfId="100" applyNumberFormat="1" applyFont="1" applyAlignment="1">
      <alignment horizontal="right" vertical="center"/>
    </xf>
    <xf numFmtId="0" fontId="100" fillId="0" borderId="0" xfId="100" applyFont="1" applyAlignment="1">
      <alignment horizontal="right" vertical="center"/>
    </xf>
    <xf numFmtId="0" fontId="106" fillId="0" borderId="0" xfId="100" applyFont="1" applyAlignment="1">
      <alignment horizontal="left" vertical="center" indent="1"/>
    </xf>
    <xf numFmtId="0" fontId="100" fillId="0" borderId="0" xfId="0" applyFont="1" applyAlignment="1">
      <alignment horizontal="left" vertical="center"/>
    </xf>
    <xf numFmtId="0" fontId="107" fillId="0" borderId="0" xfId="0" applyFont="1">
      <alignment vertical="center"/>
    </xf>
    <xf numFmtId="0" fontId="38" fillId="25" borderId="59" xfId="0" applyFont="1" applyFill="1" applyBorder="1" applyAlignment="1">
      <alignment horizontal="center" vertical="center"/>
    </xf>
    <xf numFmtId="0" fontId="100" fillId="0" borderId="29" xfId="0" applyFont="1" applyBorder="1" applyAlignment="1">
      <alignment horizontal="center" vertical="center" wrapText="1"/>
    </xf>
    <xf numFmtId="0" fontId="100" fillId="0" borderId="55" xfId="0" applyFont="1" applyBorder="1" applyAlignment="1">
      <alignment horizontal="center" vertical="center"/>
    </xf>
    <xf numFmtId="0" fontId="100" fillId="0" borderId="101" xfId="0" applyFont="1" applyBorder="1" applyAlignment="1">
      <alignment horizontal="center" vertical="center" wrapText="1"/>
    </xf>
    <xf numFmtId="0" fontId="100" fillId="0" borderId="104" xfId="0" applyFont="1" applyBorder="1" applyAlignment="1">
      <alignment horizontal="center" vertical="center" wrapText="1"/>
    </xf>
    <xf numFmtId="0" fontId="100" fillId="0" borderId="106" xfId="0" applyFont="1" applyBorder="1" applyAlignment="1">
      <alignment horizontal="center" vertical="center" wrapText="1"/>
    </xf>
    <xf numFmtId="0" fontId="100" fillId="0" borderId="0" xfId="0" applyFont="1" applyAlignment="1">
      <alignment horizontal="justify" vertical="center"/>
    </xf>
    <xf numFmtId="0" fontId="113" fillId="24" borderId="26" xfId="0" applyFont="1" applyFill="1" applyBorder="1" applyAlignment="1">
      <alignment horizontal="center" vertical="center" wrapText="1"/>
    </xf>
    <xf numFmtId="0" fontId="113" fillId="24" borderId="26" xfId="0" applyFont="1" applyFill="1" applyBorder="1" applyAlignment="1">
      <alignment horizontal="center"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20" fillId="34" borderId="10" xfId="103" applyFont="1" applyFill="1" applyBorder="1" applyAlignment="1">
      <alignment horizontal="center" vertical="center" shrinkToFit="1"/>
    </xf>
    <xf numFmtId="0" fontId="59" fillId="0" borderId="10" xfId="103" applyFont="1" applyBorder="1" applyAlignment="1">
      <alignment vertical="center" shrinkToFit="1"/>
    </xf>
    <xf numFmtId="0" fontId="30" fillId="0" borderId="10" xfId="103" applyFont="1" applyBorder="1" applyAlignment="1">
      <alignment vertical="center" shrinkToFit="1"/>
    </xf>
    <xf numFmtId="38" fontId="30" fillId="0" borderId="10" xfId="34" applyFont="1" applyBorder="1" applyAlignment="1" applyProtection="1">
      <alignment vertical="center" shrinkToFit="1"/>
    </xf>
    <xf numFmtId="0" fontId="1" fillId="0" borderId="0" xfId="103" applyAlignment="1">
      <alignment vertical="center" shrinkToFit="1"/>
    </xf>
    <xf numFmtId="0" fontId="120" fillId="26" borderId="10" xfId="103" applyFont="1" applyFill="1" applyBorder="1" applyAlignment="1">
      <alignment horizontal="center" vertical="center" shrinkToFit="1"/>
    </xf>
    <xf numFmtId="0" fontId="59" fillId="26" borderId="10" xfId="103" applyFont="1" applyFill="1" applyBorder="1" applyAlignment="1">
      <alignment vertical="center" shrinkToFit="1"/>
    </xf>
    <xf numFmtId="0" fontId="30" fillId="26" borderId="10" xfId="103" applyFont="1" applyFill="1" applyBorder="1" applyAlignment="1">
      <alignment vertical="center" shrinkToFit="1"/>
    </xf>
    <xf numFmtId="38" fontId="30" fillId="26" borderId="10" xfId="34" applyFont="1" applyFill="1" applyBorder="1" applyAlignment="1" applyProtection="1">
      <alignment vertical="center" shrinkToFit="1"/>
    </xf>
    <xf numFmtId="0" fontId="121" fillId="0" borderId="10" xfId="103" applyFont="1" applyBorder="1" applyAlignment="1">
      <alignment horizontal="center" vertical="center" shrinkToFit="1"/>
    </xf>
    <xf numFmtId="0" fontId="122" fillId="26" borderId="10" xfId="103" applyFont="1" applyFill="1" applyBorder="1" applyAlignment="1">
      <alignment horizontal="center" vertical="center" shrinkToFit="1"/>
    </xf>
    <xf numFmtId="0" fontId="120" fillId="0" borderId="0" xfId="103" applyFont="1" applyAlignment="1">
      <alignment horizontal="center" vertical="center" shrinkToFit="1"/>
    </xf>
    <xf numFmtId="49" fontId="1" fillId="0" borderId="0" xfId="103" applyNumberFormat="1" applyAlignment="1">
      <alignment vertical="center" shrinkToFit="1"/>
    </xf>
    <xf numFmtId="0" fontId="30" fillId="0" borderId="0" xfId="103" applyFont="1" applyAlignment="1">
      <alignment vertical="center" shrinkToFit="1"/>
    </xf>
    <xf numFmtId="183" fontId="1" fillId="0" borderId="0" xfId="103" applyNumberFormat="1" applyAlignment="1">
      <alignment horizontal="center" vertical="center" shrinkToFit="1"/>
    </xf>
    <xf numFmtId="176" fontId="1" fillId="0" borderId="0" xfId="103" applyNumberFormat="1" applyAlignment="1">
      <alignment vertical="center" shrinkToFit="1"/>
    </xf>
    <xf numFmtId="184" fontId="1" fillId="0" borderId="0" xfId="103" applyNumberFormat="1" applyAlignment="1">
      <alignment horizontal="center" vertical="center" shrinkToFit="1"/>
    </xf>
    <xf numFmtId="0" fontId="1" fillId="35" borderId="41" xfId="103" applyFill="1" applyBorder="1" applyAlignment="1">
      <alignment horizontal="center" vertical="center" shrinkToFit="1"/>
    </xf>
    <xf numFmtId="0" fontId="1" fillId="35" borderId="13" xfId="103" applyFill="1" applyBorder="1" applyAlignment="1">
      <alignment horizontal="center" vertical="center" shrinkToFit="1"/>
    </xf>
    <xf numFmtId="0" fontId="59" fillId="0" borderId="10" xfId="103" applyFont="1" applyBorder="1" applyAlignment="1">
      <alignment horizontal="left" vertical="center" shrinkToFit="1"/>
    </xf>
    <xf numFmtId="0" fontId="1" fillId="0" borderId="0" xfId="103" applyAlignment="1">
      <alignment horizontal="left" vertical="center" shrinkToFit="1"/>
    </xf>
    <xf numFmtId="38" fontId="30" fillId="0" borderId="10" xfId="34" applyFont="1" applyBorder="1" applyAlignment="1" applyProtection="1">
      <alignment horizontal="center" vertical="center" shrinkToFit="1"/>
    </xf>
    <xf numFmtId="0" fontId="125" fillId="0" borderId="0" xfId="0" applyFont="1">
      <alignment vertical="center"/>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99" fillId="24" borderId="63" xfId="0" applyFont="1" applyFill="1" applyBorder="1" applyAlignment="1">
      <alignment horizontal="left" vertical="center" wrapText="1"/>
    </xf>
    <xf numFmtId="0" fontId="99"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30" borderId="22" xfId="0" applyFont="1" applyFill="1" applyBorder="1" applyAlignment="1" applyProtection="1">
      <alignment horizontal="center" vertical="center" wrapText="1"/>
      <protection locked="0"/>
    </xf>
    <xf numFmtId="0" fontId="47" fillId="30" borderId="25" xfId="0" applyFont="1" applyFill="1" applyBorder="1" applyAlignment="1" applyProtection="1">
      <alignment horizontal="center" vertical="center" wrapText="1"/>
      <protection locked="0"/>
    </xf>
    <xf numFmtId="0" fontId="47" fillId="30" borderId="76" xfId="0" applyFont="1" applyFill="1" applyBorder="1" applyAlignment="1" applyProtection="1">
      <alignment horizontal="center" vertical="center" wrapText="1"/>
      <protection locked="0"/>
    </xf>
    <xf numFmtId="0" fontId="47" fillId="30" borderId="30" xfId="0" applyFont="1" applyFill="1" applyBorder="1" applyAlignment="1" applyProtection="1">
      <alignment horizontal="center" vertical="center" wrapText="1"/>
      <protection locked="0"/>
    </xf>
    <xf numFmtId="0" fontId="47" fillId="30" borderId="80" xfId="0" applyFont="1" applyFill="1" applyBorder="1" applyAlignment="1" applyProtection="1">
      <alignment horizontal="center" vertical="center" wrapText="1"/>
      <protection locked="0"/>
    </xf>
    <xf numFmtId="0" fontId="47" fillId="30" borderId="81" xfId="0" applyFont="1" applyFill="1" applyBorder="1" applyAlignment="1" applyProtection="1">
      <alignment horizontal="center" vertical="center" wrapText="1"/>
      <protection locked="0"/>
    </xf>
    <xf numFmtId="0" fontId="47" fillId="30" borderId="96"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99" fillId="24" borderId="51" xfId="0" applyFont="1" applyFill="1" applyBorder="1" applyAlignment="1">
      <alignment horizontal="left" vertical="center" wrapText="1"/>
    </xf>
    <xf numFmtId="0" fontId="99" fillId="24" borderId="52" xfId="0" applyFont="1" applyFill="1" applyBorder="1" applyAlignment="1">
      <alignment horizontal="left" vertical="center" wrapText="1"/>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center" wrapText="1"/>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9" fillId="0" borderId="10"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0" fillId="28" borderId="29" xfId="48" applyFont="1" applyFill="1" applyBorder="1" applyAlignment="1" applyProtection="1">
      <alignment horizontal="left" vertical="center"/>
      <protection locked="0"/>
    </xf>
    <xf numFmtId="0" fontId="70"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98" fillId="28" borderId="12" xfId="0" applyFont="1" applyFill="1" applyBorder="1" applyAlignment="1" applyProtection="1">
      <alignment horizontal="center" vertical="center"/>
      <protection locked="0"/>
    </xf>
    <xf numFmtId="0" fontId="98" fillId="28" borderId="29" xfId="0" applyFont="1" applyFill="1" applyBorder="1" applyAlignment="1" applyProtection="1">
      <alignment horizontal="center" vertical="center"/>
      <protection locked="0"/>
    </xf>
    <xf numFmtId="0" fontId="98"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7"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24" borderId="10" xfId="0" applyFont="1" applyFill="1" applyBorder="1" applyAlignment="1">
      <alignment horizontal="center" vertical="center" wrapText="1"/>
    </xf>
    <xf numFmtId="0" fontId="0" fillId="0" borderId="10" xfId="0" applyBorder="1" applyAlignment="1">
      <alignment horizontal="center" vertical="center"/>
    </xf>
    <xf numFmtId="38" fontId="43" fillId="24" borderId="10" xfId="34" applyFont="1" applyFill="1" applyBorder="1" applyAlignment="1">
      <alignment horizontal="center"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114" fillId="24" borderId="22" xfId="0" applyFont="1" applyFill="1" applyBorder="1" applyAlignment="1">
      <alignment horizontal="center" vertical="center"/>
    </xf>
    <xf numFmtId="0" fontId="114" fillId="24" borderId="25" xfId="0" applyFont="1" applyFill="1" applyBorder="1" applyAlignment="1">
      <alignment horizontal="center" vertical="center"/>
    </xf>
    <xf numFmtId="0" fontId="114"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43" fillId="24" borderId="10" xfId="0" applyFont="1" applyFill="1" applyBorder="1" applyAlignment="1">
      <alignment horizontal="center" vertical="center" wrapText="1"/>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111" fillId="24" borderId="12" xfId="0" applyFont="1" applyFill="1" applyBorder="1" applyAlignment="1">
      <alignment horizontal="center" vertical="center" wrapText="1"/>
    </xf>
    <xf numFmtId="0" fontId="111" fillId="24" borderId="29" xfId="0" applyFont="1" applyFill="1" applyBorder="1" applyAlignment="1">
      <alignment horizontal="center" vertical="center" wrapText="1"/>
    </xf>
    <xf numFmtId="0" fontId="111" fillId="24" borderId="11" xfId="0" applyFont="1" applyFill="1" applyBorder="1" applyAlignment="1">
      <alignment horizontal="center" vertical="center" wrapText="1"/>
    </xf>
    <xf numFmtId="0" fontId="67" fillId="24" borderId="10" xfId="0" applyFont="1" applyFill="1" applyBorder="1" applyAlignment="1">
      <alignment horizontal="center" vertical="center"/>
    </xf>
    <xf numFmtId="38" fontId="43" fillId="24" borderId="10" xfId="34" applyFont="1" applyFill="1" applyBorder="1" applyAlignment="1">
      <alignment horizontal="right"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38" fontId="43" fillId="24" borderId="97" xfId="34"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35" fillId="24" borderId="26" xfId="0" applyFont="1" applyFill="1" applyBorder="1" applyAlignment="1">
      <alignment horizontal="center" vertical="center"/>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46" fillId="24" borderId="58" xfId="0" applyFont="1" applyFill="1" applyBorder="1" applyAlignment="1">
      <alignment horizontal="center" vertical="center" wrapText="1"/>
    </xf>
    <xf numFmtId="0" fontId="46" fillId="24" borderId="11" xfId="0" applyFont="1" applyFill="1" applyBorder="1" applyAlignment="1">
      <alignment horizontal="center" vertical="center" wrapText="1"/>
    </xf>
    <xf numFmtId="0" fontId="46" fillId="24" borderId="3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46" fillId="24" borderId="19" xfId="0" applyFont="1" applyFill="1" applyBorder="1" applyAlignment="1">
      <alignment horizontal="left" vertical="center" wrapText="1"/>
    </xf>
    <xf numFmtId="0" fontId="46" fillId="24" borderId="20" xfId="0" applyFont="1" applyFill="1" applyBorder="1" applyAlignment="1">
      <alignment horizontal="left" vertical="center" wrapText="1"/>
    </xf>
    <xf numFmtId="0" fontId="46" fillId="24" borderId="23"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100" fillId="0" borderId="10" xfId="100" applyFont="1" applyBorder="1" applyAlignment="1">
      <alignment horizontal="center" vertical="center" textRotation="255" shrinkToFit="1"/>
    </xf>
    <xf numFmtId="0" fontId="100" fillId="0" borderId="10" xfId="100" applyFont="1" applyBorder="1" applyAlignment="1">
      <alignment horizontal="center" vertical="center"/>
    </xf>
    <xf numFmtId="0" fontId="100" fillId="33" borderId="10" xfId="100" applyFont="1" applyFill="1" applyBorder="1" applyAlignment="1" applyProtection="1">
      <alignment horizontal="center" vertical="center" shrinkToFit="1"/>
      <protection locked="0"/>
    </xf>
    <xf numFmtId="0" fontId="100" fillId="33" borderId="12" xfId="100" applyFont="1" applyFill="1" applyBorder="1" applyAlignment="1" applyProtection="1">
      <alignment horizontal="center" vertical="center" shrinkToFit="1"/>
      <protection locked="0"/>
    </xf>
    <xf numFmtId="0" fontId="100" fillId="33" borderId="29" xfId="100" applyFont="1" applyFill="1" applyBorder="1" applyAlignment="1" applyProtection="1">
      <alignment horizontal="center" vertical="center" shrinkToFit="1"/>
      <protection locked="0"/>
    </xf>
    <xf numFmtId="0" fontId="100" fillId="33" borderId="11" xfId="100" applyFont="1" applyFill="1" applyBorder="1" applyAlignment="1" applyProtection="1">
      <alignment horizontal="center" vertical="center" shrinkToFit="1"/>
      <protection locked="0"/>
    </xf>
    <xf numFmtId="0" fontId="100" fillId="33" borderId="59" xfId="100" applyFont="1" applyFill="1" applyBorder="1" applyAlignment="1" applyProtection="1">
      <alignment horizontal="center" vertical="center" wrapText="1"/>
      <protection locked="0"/>
    </xf>
    <xf numFmtId="0" fontId="100" fillId="33" borderId="78" xfId="100" applyFont="1" applyFill="1" applyBorder="1" applyAlignment="1" applyProtection="1">
      <alignment horizontal="center" vertical="center" wrapText="1"/>
      <protection locked="0"/>
    </xf>
    <xf numFmtId="0" fontId="100" fillId="0" borderId="98" xfId="100" applyFont="1" applyBorder="1" applyAlignment="1">
      <alignment vertical="center"/>
    </xf>
    <xf numFmtId="0" fontId="100" fillId="0" borderId="91" xfId="100" applyFont="1" applyBorder="1" applyAlignment="1">
      <alignment vertical="center"/>
    </xf>
    <xf numFmtId="0" fontId="100" fillId="0" borderId="17" xfId="100" applyFont="1" applyBorder="1" applyAlignment="1">
      <alignment vertical="center"/>
    </xf>
    <xf numFmtId="0" fontId="100" fillId="0" borderId="18" xfId="100" applyFont="1" applyBorder="1" applyAlignment="1">
      <alignment vertical="center"/>
    </xf>
    <xf numFmtId="49" fontId="100" fillId="0" borderId="0" xfId="100" applyNumberFormat="1" applyFont="1" applyAlignment="1">
      <alignment horizontal="right" vertical="center"/>
    </xf>
    <xf numFmtId="0" fontId="100" fillId="0" borderId="0" xfId="100" applyFont="1" applyAlignment="1">
      <alignment horizontal="left" vertical="center" wrapText="1"/>
    </xf>
    <xf numFmtId="0" fontId="100" fillId="0" borderId="0" xfId="100" quotePrefix="1" applyFont="1" applyAlignment="1">
      <alignment horizontal="right" vertical="center"/>
    </xf>
    <xf numFmtId="0" fontId="100" fillId="0" borderId="0" xfId="100" applyFont="1" applyAlignment="1">
      <alignment horizontal="right" vertical="center"/>
    </xf>
    <xf numFmtId="0" fontId="100" fillId="0" borderId="0" xfId="100" applyFont="1" applyAlignment="1">
      <alignment vertical="center" wrapText="1"/>
    </xf>
    <xf numFmtId="0" fontId="105" fillId="0" borderId="98" xfId="100" applyFont="1" applyBorder="1" applyAlignment="1">
      <alignment vertical="center"/>
    </xf>
    <xf numFmtId="0" fontId="105" fillId="0" borderId="91" xfId="100" applyFont="1" applyBorder="1" applyAlignment="1">
      <alignment vertical="center"/>
    </xf>
    <xf numFmtId="0" fontId="100" fillId="0" borderId="17" xfId="100" applyFont="1" applyBorder="1" applyAlignment="1">
      <alignment vertical="center" wrapText="1"/>
    </xf>
    <xf numFmtId="0" fontId="100" fillId="0" borderId="18" xfId="100" applyFont="1" applyBorder="1" applyAlignment="1">
      <alignment vertical="center" wrapText="1"/>
    </xf>
    <xf numFmtId="0" fontId="100" fillId="0" borderId="0" xfId="100" applyFont="1" applyAlignment="1">
      <alignment horizontal="left" vertical="top" wrapText="1"/>
    </xf>
    <xf numFmtId="0" fontId="101" fillId="0" borderId="0" xfId="100" applyFont="1" applyAlignment="1">
      <alignment horizontal="left" vertical="center" wrapText="1"/>
    </xf>
    <xf numFmtId="0" fontId="38" fillId="32" borderId="22" xfId="0" applyFont="1" applyFill="1" applyBorder="1" applyAlignment="1">
      <alignment horizontal="left" vertical="center" wrapText="1"/>
    </xf>
    <xf numFmtId="0" fontId="38" fillId="32" borderId="25" xfId="0" applyFont="1" applyFill="1" applyBorder="1" applyAlignment="1">
      <alignment horizontal="left" vertical="center" wrapText="1"/>
    </xf>
    <xf numFmtId="0" fontId="38" fillId="32" borderId="26" xfId="0" applyFont="1" applyFill="1" applyBorder="1" applyAlignment="1">
      <alignment horizontal="left" vertical="center" wrapText="1"/>
    </xf>
    <xf numFmtId="0" fontId="100" fillId="0" borderId="0" xfId="100" applyFont="1" applyAlignment="1">
      <alignment horizontal="distributed" vertical="center"/>
    </xf>
    <xf numFmtId="0" fontId="100" fillId="0" borderId="0" xfId="100" applyFont="1" applyAlignment="1">
      <alignment horizontal="left" vertical="center" shrinkToFit="1"/>
    </xf>
    <xf numFmtId="0" fontId="0" fillId="0" borderId="0" xfId="0" applyAlignment="1">
      <alignment horizontal="distributed" vertical="center"/>
    </xf>
    <xf numFmtId="0" fontId="104" fillId="0" borderId="0" xfId="100" applyFont="1" applyAlignment="1">
      <alignment horizontal="distributed" vertical="center"/>
    </xf>
    <xf numFmtId="0" fontId="9" fillId="0" borderId="0" xfId="0" applyFont="1" applyAlignment="1">
      <alignment horizontal="distributed" vertical="center"/>
    </xf>
    <xf numFmtId="0" fontId="100" fillId="0" borderId="0" xfId="100" applyFont="1" applyAlignment="1">
      <alignment horizontal="center" vertical="center" wrapText="1"/>
    </xf>
    <xf numFmtId="38" fontId="100" fillId="32" borderId="0" xfId="102" applyFont="1" applyFill="1" applyBorder="1" applyAlignment="1" applyProtection="1">
      <alignment horizontal="right" vertical="center"/>
    </xf>
    <xf numFmtId="0" fontId="100" fillId="0" borderId="0" xfId="0" applyFont="1" applyAlignment="1">
      <alignment horizontal="center" vertical="center"/>
    </xf>
    <xf numFmtId="0" fontId="100" fillId="0" borderId="0" xfId="0" applyFont="1" applyAlignment="1">
      <alignment horizontal="left" vertical="center"/>
    </xf>
    <xf numFmtId="0" fontId="100" fillId="0" borderId="0" xfId="0" applyFont="1" applyAlignment="1">
      <alignment horizontal="left" vertical="center" wrapText="1"/>
    </xf>
    <xf numFmtId="0" fontId="100" fillId="34" borderId="0" xfId="0" applyFont="1" applyFill="1" applyAlignment="1">
      <alignment horizontal="center" vertical="center" wrapText="1"/>
    </xf>
    <xf numFmtId="0" fontId="100" fillId="34" borderId="22" xfId="0" applyFont="1" applyFill="1" applyBorder="1" applyAlignment="1" applyProtection="1">
      <alignment horizontal="center" vertical="center" wrapText="1"/>
      <protection locked="0"/>
    </xf>
    <xf numFmtId="0" fontId="100" fillId="34" borderId="26" xfId="0" applyFont="1" applyFill="1" applyBorder="1" applyAlignment="1" applyProtection="1">
      <alignment horizontal="center" vertical="center" wrapText="1"/>
      <protection locked="0"/>
    </xf>
    <xf numFmtId="0" fontId="100" fillId="24" borderId="102" xfId="0" applyFont="1" applyFill="1" applyBorder="1" applyAlignment="1">
      <alignment horizontal="center" vertical="center" wrapText="1"/>
    </xf>
    <xf numFmtId="0" fontId="100" fillId="24" borderId="103" xfId="0" applyFont="1" applyFill="1" applyBorder="1" applyAlignment="1">
      <alignment horizontal="center" vertical="center" wrapText="1"/>
    </xf>
    <xf numFmtId="49" fontId="100" fillId="34" borderId="105" xfId="0" applyNumberFormat="1" applyFont="1" applyFill="1" applyBorder="1" applyAlignment="1" applyProtection="1">
      <alignment horizontal="center" vertical="center" wrapText="1"/>
      <protection locked="0"/>
    </xf>
    <xf numFmtId="49" fontId="100" fillId="34" borderId="102" xfId="0" applyNumberFormat="1" applyFont="1" applyFill="1" applyBorder="1" applyAlignment="1" applyProtection="1">
      <alignment horizontal="center" vertical="center" wrapText="1"/>
      <protection locked="0"/>
    </xf>
    <xf numFmtId="49" fontId="100" fillId="34" borderId="103" xfId="0" applyNumberFormat="1" applyFont="1" applyFill="1" applyBorder="1" applyAlignment="1" applyProtection="1">
      <alignment horizontal="center" vertical="center" wrapText="1"/>
      <protection locked="0"/>
    </xf>
    <xf numFmtId="0" fontId="100" fillId="34" borderId="107" xfId="0" applyFont="1" applyFill="1" applyBorder="1" applyAlignment="1" applyProtection="1">
      <alignment horizontal="center" vertical="center" wrapText="1"/>
      <protection locked="0"/>
    </xf>
    <xf numFmtId="0" fontId="100" fillId="34" borderId="81" xfId="0" applyFont="1" applyFill="1" applyBorder="1" applyAlignment="1" applyProtection="1">
      <alignment horizontal="center" vertical="center" wrapText="1"/>
      <protection locked="0"/>
    </xf>
    <xf numFmtId="0" fontId="100" fillId="34" borderId="96" xfId="0" applyFont="1" applyFill="1" applyBorder="1" applyAlignment="1" applyProtection="1">
      <alignment horizontal="center" vertical="center" wrapText="1"/>
      <protection locked="0"/>
    </xf>
    <xf numFmtId="0" fontId="100" fillId="34" borderId="22" xfId="0" applyFont="1" applyFill="1" applyBorder="1" applyAlignment="1" applyProtection="1">
      <alignment horizontal="center" vertical="center"/>
      <protection locked="0"/>
    </xf>
    <xf numFmtId="0" fontId="100" fillId="34" borderId="26" xfId="0" applyFont="1" applyFill="1" applyBorder="1" applyAlignment="1" applyProtection="1">
      <alignment horizontal="center" vertical="center"/>
      <protection locked="0"/>
    </xf>
    <xf numFmtId="0" fontId="100" fillId="0" borderId="22" xfId="0" applyFont="1" applyBorder="1" applyAlignment="1">
      <alignment horizontal="center" vertical="center" wrapText="1"/>
    </xf>
    <xf numFmtId="0" fontId="100" fillId="0" borderId="25" xfId="0" applyFont="1" applyBorder="1" applyAlignment="1">
      <alignment horizontal="center" vertical="center" wrapText="1"/>
    </xf>
    <xf numFmtId="0" fontId="100" fillId="0" borderId="26" xfId="0" applyFont="1" applyBorder="1" applyAlignment="1">
      <alignment horizontal="center" vertical="center" wrapText="1"/>
    </xf>
    <xf numFmtId="0" fontId="100" fillId="34" borderId="22" xfId="0" applyFont="1" applyFill="1" applyBorder="1" applyAlignment="1" applyProtection="1">
      <alignment horizontal="center" vertical="center" shrinkToFit="1"/>
      <protection locked="0"/>
    </xf>
    <xf numFmtId="0" fontId="100" fillId="34" borderId="25" xfId="0" applyFont="1" applyFill="1" applyBorder="1" applyAlignment="1" applyProtection="1">
      <alignment horizontal="center" vertical="center" shrinkToFit="1"/>
      <protection locked="0"/>
    </xf>
    <xf numFmtId="0" fontId="100" fillId="34" borderId="26" xfId="0" applyFont="1" applyFill="1" applyBorder="1" applyAlignment="1" applyProtection="1">
      <alignment horizontal="center" vertical="center" shrinkToFit="1"/>
      <protection locked="0"/>
    </xf>
    <xf numFmtId="0" fontId="38" fillId="24" borderId="0" xfId="0" applyFont="1" applyFill="1" applyAlignment="1">
      <alignment horizontal="left" vertical="center" wrapText="1"/>
    </xf>
    <xf numFmtId="0" fontId="100" fillId="0" borderId="12" xfId="0" applyFont="1" applyBorder="1" applyAlignment="1">
      <alignment horizontal="center" vertical="center" wrapText="1"/>
    </xf>
    <xf numFmtId="0" fontId="100" fillId="0" borderId="11" xfId="0" applyFont="1" applyBorder="1" applyAlignment="1">
      <alignment horizontal="center" vertical="center" wrapText="1"/>
    </xf>
    <xf numFmtId="0" fontId="100" fillId="0" borderId="12" xfId="0" applyFont="1" applyBorder="1" applyAlignment="1">
      <alignment vertical="center" shrinkToFit="1"/>
    </xf>
    <xf numFmtId="0" fontId="100" fillId="0" borderId="29" xfId="0" applyFont="1" applyBorder="1" applyAlignment="1">
      <alignment vertical="center" shrinkToFit="1"/>
    </xf>
    <xf numFmtId="0" fontId="100" fillId="0" borderId="11" xfId="0" applyFont="1" applyBorder="1" applyAlignment="1">
      <alignment vertical="center" shrinkToFit="1"/>
    </xf>
    <xf numFmtId="0" fontId="108" fillId="0" borderId="0" xfId="0" applyFont="1" applyAlignment="1">
      <alignment horizontal="center" vertical="center"/>
    </xf>
    <xf numFmtId="0" fontId="104" fillId="0" borderId="0" xfId="0" applyFont="1" applyAlignment="1">
      <alignment horizontal="left" vertical="center" wrapText="1"/>
    </xf>
    <xf numFmtId="0" fontId="100" fillId="0" borderId="12" xfId="0" applyFont="1" applyBorder="1" applyAlignment="1">
      <alignment horizontal="center" vertical="center" wrapText="1" shrinkToFit="1"/>
    </xf>
    <xf numFmtId="0" fontId="100" fillId="0" borderId="11" xfId="0" applyFont="1" applyBorder="1" applyAlignment="1">
      <alignment horizontal="center" vertical="center" shrinkToFit="1"/>
    </xf>
    <xf numFmtId="0" fontId="100" fillId="34" borderId="12" xfId="0" applyFont="1" applyFill="1" applyBorder="1" applyAlignment="1" applyProtection="1">
      <alignment vertical="center" shrinkToFit="1"/>
      <protection locked="0"/>
    </xf>
    <xf numFmtId="0" fontId="100" fillId="34" borderId="29" xfId="0" applyFont="1" applyFill="1" applyBorder="1" applyAlignment="1" applyProtection="1">
      <alignment vertical="center" shrinkToFit="1"/>
      <protection locked="0"/>
    </xf>
    <xf numFmtId="0" fontId="100" fillId="34" borderId="11" xfId="0" applyFont="1" applyFill="1" applyBorder="1" applyAlignment="1" applyProtection="1">
      <alignment vertical="center" shrinkToFit="1"/>
      <protection locked="0"/>
    </xf>
    <xf numFmtId="0" fontId="100" fillId="0" borderId="29" xfId="0" applyFont="1" applyBorder="1" applyAlignment="1">
      <alignment horizontal="center" vertical="center" wrapText="1"/>
    </xf>
    <xf numFmtId="0" fontId="100" fillId="0" borderId="12" xfId="0" applyFont="1" applyBorder="1" applyAlignment="1">
      <alignment horizontal="left" vertical="center" wrapText="1" shrinkToFit="1"/>
    </xf>
    <xf numFmtId="0" fontId="100" fillId="0" borderId="29" xfId="0" applyFont="1" applyBorder="1" applyAlignment="1">
      <alignment horizontal="left" vertical="center" wrapText="1" shrinkToFit="1"/>
    </xf>
    <xf numFmtId="0" fontId="100" fillId="0" borderId="11" xfId="0" applyFont="1" applyBorder="1" applyAlignment="1">
      <alignment horizontal="left" vertical="center" wrapText="1" shrinkToFit="1"/>
    </xf>
    <xf numFmtId="0" fontId="85" fillId="24" borderId="12" xfId="0" applyFont="1" applyFill="1" applyBorder="1" applyAlignment="1">
      <alignment horizontal="left" vertical="center" wrapText="1"/>
    </xf>
    <xf numFmtId="0" fontId="85" fillId="24" borderId="29" xfId="0" applyFont="1" applyFill="1" applyBorder="1" applyAlignment="1">
      <alignment horizontal="left" vertical="center" wrapText="1"/>
    </xf>
    <xf numFmtId="0" fontId="85" fillId="24" borderId="11" xfId="0" applyFont="1" applyFill="1" applyBorder="1" applyAlignment="1">
      <alignment horizontal="left" vertical="center" wrapText="1"/>
    </xf>
    <xf numFmtId="0" fontId="85" fillId="24" borderId="12" xfId="0" applyFont="1" applyFill="1" applyBorder="1" applyAlignment="1">
      <alignment horizontal="left" vertical="center"/>
    </xf>
    <xf numFmtId="0" fontId="85" fillId="24" borderId="29" xfId="0" applyFont="1" applyFill="1" applyBorder="1" applyAlignment="1">
      <alignment horizontal="left" vertical="center"/>
    </xf>
    <xf numFmtId="0" fontId="85" fillId="24" borderId="11" xfId="0" applyFont="1" applyFill="1" applyBorder="1" applyAlignment="1">
      <alignment horizontal="left" vertical="center"/>
    </xf>
    <xf numFmtId="0" fontId="91" fillId="24" borderId="0" xfId="0" applyFont="1" applyFill="1" applyAlignment="1">
      <alignment horizontal="left" vertical="center" wrapText="1"/>
    </xf>
    <xf numFmtId="0" fontId="85" fillId="24" borderId="10" xfId="0" applyFont="1" applyFill="1" applyBorder="1" applyAlignment="1">
      <alignment horizontal="center" vertical="center"/>
    </xf>
    <xf numFmtId="0" fontId="85" fillId="24" borderId="14" xfId="0" applyFont="1" applyFill="1" applyBorder="1" applyAlignment="1">
      <alignment horizontal="center" vertical="center" wrapText="1"/>
    </xf>
    <xf numFmtId="0" fontId="85" fillId="24" borderId="16" xfId="0" applyFont="1" applyFill="1" applyBorder="1" applyAlignment="1">
      <alignment horizontal="center" vertical="center" wrapText="1"/>
    </xf>
    <xf numFmtId="0" fontId="86" fillId="24" borderId="12" xfId="99" applyFont="1" applyFill="1" applyBorder="1" applyAlignment="1">
      <alignment horizontal="left" vertical="center" wrapText="1"/>
    </xf>
    <xf numFmtId="0" fontId="86" fillId="24" borderId="29" xfId="99" applyFont="1" applyFill="1" applyBorder="1" applyAlignment="1">
      <alignment horizontal="left" vertical="center" wrapText="1"/>
    </xf>
    <xf numFmtId="0" fontId="86" fillId="24" borderId="11" xfId="99" applyFont="1" applyFill="1" applyBorder="1" applyAlignment="1">
      <alignment horizontal="left" vertical="center" wrapText="1"/>
    </xf>
    <xf numFmtId="0" fontId="86" fillId="24" borderId="12" xfId="99" applyFont="1" applyFill="1" applyBorder="1" applyAlignment="1">
      <alignment horizontal="center" vertical="center"/>
    </xf>
    <xf numFmtId="0" fontId="86" fillId="24" borderId="11" xfId="99" applyFont="1" applyFill="1" applyBorder="1" applyAlignment="1">
      <alignment horizontal="center" vertical="center"/>
    </xf>
    <xf numFmtId="0" fontId="86" fillId="24" borderId="12" xfId="99" applyFont="1" applyFill="1" applyBorder="1" applyAlignment="1">
      <alignment horizontal="center" vertical="center" wrapText="1"/>
    </xf>
    <xf numFmtId="0" fontId="86" fillId="24" borderId="0" xfId="99" applyFont="1" applyFill="1" applyAlignment="1">
      <alignment horizontal="left" vertical="top" wrapText="1"/>
    </xf>
    <xf numFmtId="0" fontId="1" fillId="35" borderId="13" xfId="103" applyFill="1" applyBorder="1" applyAlignment="1">
      <alignment horizontal="center" vertical="center" shrinkToFit="1"/>
    </xf>
    <xf numFmtId="0" fontId="1" fillId="35" borderId="41" xfId="103" applyFill="1" applyBorder="1" applyAlignment="1">
      <alignment horizontal="center" vertical="center" shrinkToFit="1"/>
    </xf>
    <xf numFmtId="0" fontId="118" fillId="35" borderId="13" xfId="103" applyFont="1" applyFill="1" applyBorder="1" applyAlignment="1">
      <alignment horizontal="center" vertical="center" shrinkToFit="1"/>
    </xf>
    <xf numFmtId="0" fontId="30" fillId="35" borderId="41" xfId="103" applyFont="1" applyFill="1" applyBorder="1" applyAlignment="1">
      <alignment horizontal="center" vertical="center" shrinkToFit="1"/>
    </xf>
    <xf numFmtId="183" fontId="1" fillId="35" borderId="13" xfId="103" applyNumberFormat="1" applyFill="1" applyBorder="1" applyAlignment="1">
      <alignment horizontal="center" vertical="center" shrinkToFit="1"/>
    </xf>
    <xf numFmtId="183" fontId="1" fillId="35" borderId="41" xfId="103" applyNumberFormat="1" applyFill="1" applyBorder="1" applyAlignment="1">
      <alignment horizontal="center" vertical="center" shrinkToFit="1"/>
    </xf>
    <xf numFmtId="176" fontId="1" fillId="35" borderId="13" xfId="103" applyNumberFormat="1" applyFill="1" applyBorder="1" applyAlignment="1">
      <alignment horizontal="center" vertical="center" wrapText="1" shrinkToFit="1"/>
    </xf>
    <xf numFmtId="176" fontId="1" fillId="35" borderId="41" xfId="103" applyNumberFormat="1" applyFill="1" applyBorder="1" applyAlignment="1">
      <alignment horizontal="center" vertical="center" shrinkToFit="1"/>
    </xf>
    <xf numFmtId="176" fontId="59" fillId="35" borderId="13" xfId="103" applyNumberFormat="1" applyFont="1" applyFill="1" applyBorder="1" applyAlignment="1">
      <alignment horizontal="center" vertical="center" wrapText="1" shrinkToFit="1"/>
    </xf>
    <xf numFmtId="176" fontId="59" fillId="35" borderId="41" xfId="103" applyNumberFormat="1" applyFont="1" applyFill="1" applyBorder="1" applyAlignment="1">
      <alignment horizontal="center" vertical="center" wrapText="1" shrinkToFit="1"/>
    </xf>
    <xf numFmtId="0" fontId="1" fillId="35" borderId="13" xfId="103" applyFill="1" applyBorder="1" applyAlignment="1">
      <alignment horizontal="center" vertical="center" wrapText="1" shrinkToFit="1"/>
    </xf>
    <xf numFmtId="176" fontId="59" fillId="35" borderId="41" xfId="103" applyNumberFormat="1" applyFont="1" applyFill="1" applyBorder="1" applyAlignment="1">
      <alignment horizontal="center" vertical="center" shrinkToFit="1"/>
    </xf>
    <xf numFmtId="0" fontId="1" fillId="35" borderId="41" xfId="103" applyFill="1" applyBorder="1" applyAlignment="1">
      <alignment horizontal="center" vertical="center" wrapText="1" shrinkToFit="1"/>
    </xf>
    <xf numFmtId="0" fontId="1" fillId="35" borderId="13" xfId="103" applyFill="1" applyBorder="1" applyAlignment="1">
      <alignment horizontal="left" vertical="center" wrapText="1" shrinkToFit="1"/>
    </xf>
    <xf numFmtId="0" fontId="1" fillId="35" borderId="41" xfId="103" applyFill="1" applyBorder="1" applyAlignment="1">
      <alignment horizontal="left" vertical="center" wrapText="1" shrinkToFit="1"/>
    </xf>
    <xf numFmtId="0" fontId="1" fillId="0" borderId="13" xfId="103" applyBorder="1" applyAlignment="1">
      <alignment horizontal="center" vertical="center" wrapText="1" shrinkToFit="1"/>
    </xf>
    <xf numFmtId="0" fontId="1" fillId="0" borderId="41" xfId="103" applyBorder="1" applyAlignment="1">
      <alignment horizontal="center" vertical="center" shrinkToFit="1"/>
    </xf>
    <xf numFmtId="0" fontId="116" fillId="35" borderId="13" xfId="103" applyFont="1" applyFill="1" applyBorder="1" applyAlignment="1">
      <alignment horizontal="center" vertical="center" wrapText="1" shrinkToFit="1"/>
    </xf>
    <xf numFmtId="0" fontId="116" fillId="35" borderId="41" xfId="103" applyFont="1" applyFill="1" applyBorder="1" applyAlignment="1">
      <alignment horizontal="center" vertical="center" wrapText="1" shrinkToFit="1"/>
    </xf>
    <xf numFmtId="0" fontId="117" fillId="35" borderId="13" xfId="103" applyFont="1" applyFill="1" applyBorder="1" applyAlignment="1">
      <alignment horizontal="center" vertical="center" wrapText="1" shrinkToFit="1"/>
    </xf>
    <xf numFmtId="0" fontId="117" fillId="35" borderId="41" xfId="103" applyFont="1" applyFill="1" applyBorder="1" applyAlignment="1">
      <alignment horizontal="center" vertical="center" wrapText="1" shrinkToFit="1"/>
    </xf>
    <xf numFmtId="49" fontId="1" fillId="35" borderId="13" xfId="103" applyNumberFormat="1" applyFill="1" applyBorder="1" applyAlignment="1">
      <alignment horizontal="center" vertical="center" shrinkToFit="1"/>
    </xf>
    <xf numFmtId="49" fontId="1" fillId="35" borderId="41" xfId="103" applyNumberFormat="1" applyFill="1" applyBorder="1" applyAlignment="1">
      <alignment horizontal="center" vertical="center" shrinkToFi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7" fillId="0" borderId="76" xfId="0" applyFont="1" applyBorder="1" applyAlignment="1">
      <alignment horizontal="center" vertical="center" wrapText="1"/>
    </xf>
    <xf numFmtId="0" fontId="77" fillId="0" borderId="80" xfId="0" applyFont="1" applyBorder="1" applyAlignment="1">
      <alignment horizontal="center" vertical="center" wrapText="1"/>
    </xf>
    <xf numFmtId="0" fontId="77" fillId="0" borderId="22" xfId="0" applyFont="1" applyBorder="1" applyAlignment="1">
      <alignment horizontal="center" vertical="center"/>
    </xf>
    <xf numFmtId="0" fontId="77"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7" fillId="0" borderId="22" xfId="0" applyFont="1" applyBorder="1" applyAlignment="1">
      <alignment horizontal="center" vertical="center" wrapText="1"/>
    </xf>
    <xf numFmtId="0" fontId="77" fillId="0" borderId="30" xfId="0" applyFont="1" applyBorder="1" applyAlignment="1">
      <alignment horizontal="center" vertical="center" wrapText="1"/>
    </xf>
    <xf numFmtId="0" fontId="77" fillId="0" borderId="79"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76" xfId="0" applyFont="1" applyBorder="1" applyAlignment="1">
      <alignment horizontal="center" vertical="center"/>
    </xf>
    <xf numFmtId="0" fontId="77" fillId="0" borderId="30" xfId="0" applyFont="1" applyBorder="1" applyAlignment="1">
      <alignment horizontal="center" vertical="center"/>
    </xf>
    <xf numFmtId="0" fontId="77" fillId="0" borderId="79" xfId="0" applyFont="1" applyBorder="1" applyAlignment="1">
      <alignment horizontal="center" vertical="center"/>
    </xf>
    <xf numFmtId="0" fontId="77" fillId="0" borderId="59" xfId="0" applyFont="1" applyBorder="1" applyAlignment="1">
      <alignment horizontal="center" vertical="center"/>
    </xf>
    <xf numFmtId="0" fontId="77" fillId="0" borderId="78" xfId="0" applyFont="1" applyBorder="1" applyAlignment="1">
      <alignment horizontal="center" vertical="center"/>
    </xf>
    <xf numFmtId="0" fontId="77" fillId="0" borderId="26" xfId="0" applyFont="1" applyBorder="1" applyAlignment="1">
      <alignment horizontal="center" vertical="center" wrapText="1"/>
    </xf>
    <xf numFmtId="0" fontId="77" fillId="0" borderId="83" xfId="0" applyFont="1" applyBorder="1" applyAlignment="1">
      <alignment horizontal="center" vertical="center"/>
    </xf>
    <xf numFmtId="0" fontId="77" fillId="0" borderId="59"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60" xfId="0" applyFont="1" applyBorder="1" applyAlignment="1">
      <alignment horizontal="center" vertical="center"/>
    </xf>
    <xf numFmtId="0" fontId="77" fillId="0" borderId="82" xfId="0" applyFont="1" applyBorder="1" applyAlignment="1">
      <alignment horizontal="center" vertical="center"/>
    </xf>
    <xf numFmtId="49" fontId="100" fillId="33" borderId="10" xfId="100" applyNumberFormat="1" applyFont="1" applyFill="1" applyBorder="1" applyAlignment="1" applyProtection="1">
      <alignment horizontal="center" vertical="center" shrinkToFit="1"/>
      <protection locked="0"/>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2548F3B9-D2E0-4017-B062-F01FF31E236F}"/>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D3B55D5D-141E-4CDD-9A5C-F676FCA930E3}"/>
    <cellStyle name="良い" xfId="44" builtinId="26" customBuiltin="1"/>
    <cellStyle name="良い 2" xfId="93" xr:uid="{9CA78D28-FBEC-4696-A5A9-2E7962BDE85F}"/>
  </cellStyles>
  <dxfs count="17">
    <dxf>
      <font>
        <color rgb="FF9C0006"/>
      </font>
      <fill>
        <patternFill>
          <bgColor rgb="FFFFC7CE"/>
        </patternFill>
      </fill>
    </dxf>
    <dxf>
      <font>
        <strike val="0"/>
        <color theme="2" tint="-9.9948118533890809E-2"/>
      </font>
      <fill>
        <patternFill>
          <bgColor theme="2" tint="-9.9948118533890809E-2"/>
        </patternFill>
      </fill>
      <border>
        <left/>
        <right/>
        <top/>
        <bottom/>
        <vertical/>
        <horizontal/>
      </border>
    </dxf>
    <dxf>
      <font>
        <color rgb="FFDDD9C4"/>
      </font>
      <fill>
        <patternFill patternType="solid">
          <bgColor rgb="FFDDD9C4"/>
        </patternFill>
      </fill>
    </dxf>
    <dxf>
      <font>
        <color rgb="FFDDD9C4"/>
      </font>
      <fill>
        <patternFill patternType="solid">
          <bgColor rgb="FFDDD9C4"/>
        </patternFill>
      </fill>
    </dxf>
    <dxf>
      <font>
        <strike/>
        <color rgb="FFDDD9C4"/>
      </font>
      <fill>
        <patternFill>
          <bgColor rgb="FFDDD9C4"/>
        </patternFill>
      </fill>
      <border>
        <left/>
        <right/>
        <top/>
        <bottom/>
      </border>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FFCC"/>
      <color rgb="FFFFDB9B"/>
      <color rgb="FFCCFFFF"/>
      <color rgb="FFFBC497"/>
      <color rgb="FFFFE5FC"/>
      <color rgb="FFFFFF99"/>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91637</xdr:colOff>
      <xdr:row>4</xdr:row>
      <xdr:rowOff>6858</xdr:rowOff>
    </xdr:from>
    <xdr:to>
      <xdr:col>20</xdr:col>
      <xdr:colOff>101979</xdr:colOff>
      <xdr:row>4</xdr:row>
      <xdr:rowOff>247639</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91637" y="2334726"/>
          <a:ext cx="2153990" cy="240781"/>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75892</xdr:colOff>
      <xdr:row>5</xdr:row>
      <xdr:rowOff>18238</xdr:rowOff>
    </xdr:from>
    <xdr:to>
      <xdr:col>21</xdr:col>
      <xdr:colOff>113067</xdr:colOff>
      <xdr:row>6</xdr:row>
      <xdr:rowOff>242243</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75892" y="2597315"/>
          <a:ext cx="2306428" cy="4752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2</xdr:row>
      <xdr:rowOff>581025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9853154" y="453830"/>
          <a:ext cx="3339997" cy="104159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250859</xdr:colOff>
      <xdr:row>0</xdr:row>
      <xdr:rowOff>534616</xdr:rowOff>
    </xdr:from>
    <xdr:to>
      <xdr:col>33</xdr:col>
      <xdr:colOff>669554</xdr:colOff>
      <xdr:row>1</xdr:row>
      <xdr:rowOff>120156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9880634" y="534616"/>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21</xdr:col>
      <xdr:colOff>59226</xdr:colOff>
      <xdr:row>7</xdr:row>
      <xdr:rowOff>171661</xdr:rowOff>
    </xdr:from>
    <xdr:to>
      <xdr:col>24</xdr:col>
      <xdr:colOff>142957</xdr:colOff>
      <xdr:row>9</xdr:row>
      <xdr:rowOff>579111</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2328479" y="3253156"/>
          <a:ext cx="2311115" cy="83450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271373</xdr:colOff>
      <xdr:row>9</xdr:row>
      <xdr:rowOff>47767</xdr:rowOff>
    </xdr:from>
    <xdr:to>
      <xdr:col>26</xdr:col>
      <xdr:colOff>485775</xdr:colOff>
      <xdr:row>9</xdr:row>
      <xdr:rowOff>333375</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5748248" y="3533917"/>
          <a:ext cx="214402" cy="28560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0</xdr:col>
      <xdr:colOff>58098</xdr:colOff>
      <xdr:row>9</xdr:row>
      <xdr:rowOff>8338</xdr:rowOff>
    </xdr:from>
    <xdr:to>
      <xdr:col>21</xdr:col>
      <xdr:colOff>12509</xdr:colOff>
      <xdr:row>9</xdr:row>
      <xdr:rowOff>300324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8098" y="3516887"/>
          <a:ext cx="222366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58159</xdr:colOff>
      <xdr:row>6</xdr:row>
      <xdr:rowOff>180199</xdr:rowOff>
    </xdr:from>
    <xdr:to>
      <xdr:col>20</xdr:col>
      <xdr:colOff>72189</xdr:colOff>
      <xdr:row>8</xdr:row>
      <xdr:rowOff>200414</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8159" y="3010485"/>
          <a:ext cx="2157678" cy="480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twoCellAnchor>
    <xdr:from>
      <xdr:col>24</xdr:col>
      <xdr:colOff>209340</xdr:colOff>
      <xdr:row>9</xdr:row>
      <xdr:rowOff>33495</xdr:rowOff>
    </xdr:from>
    <xdr:to>
      <xdr:col>25</xdr:col>
      <xdr:colOff>142875</xdr:colOff>
      <xdr:row>9</xdr:row>
      <xdr:rowOff>323850</xdr:rowOff>
    </xdr:to>
    <xdr:sp macro="" textlink="">
      <xdr:nvSpPr>
        <xdr:cNvPr id="2" name="矢印: 右 1">
          <a:extLst>
            <a:ext uri="{FF2B5EF4-FFF2-40B4-BE49-F238E27FC236}">
              <a16:creationId xmlns:a16="http://schemas.microsoft.com/office/drawing/2014/main" id="{5A9FE601-3BE8-4119-A9FF-9EA250AB868C}"/>
            </a:ext>
          </a:extLst>
        </xdr:cNvPr>
        <xdr:cNvSpPr/>
      </xdr:nvSpPr>
      <xdr:spPr bwMode="auto">
        <a:xfrm>
          <a:off x="4647990" y="3519645"/>
          <a:ext cx="266910" cy="290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195629</xdr:colOff>
      <xdr:row>7</xdr:row>
      <xdr:rowOff>137746</xdr:rowOff>
    </xdr:from>
    <xdr:to>
      <xdr:col>26</xdr:col>
      <xdr:colOff>227593</xdr:colOff>
      <xdr:row>10</xdr:row>
      <xdr:rowOff>15596</xdr:rowOff>
    </xdr:to>
    <xdr:sp macro="" textlink="">
      <xdr:nvSpPr>
        <xdr:cNvPr id="6" name="テキスト ボックス 8">
          <a:extLst>
            <a:ext uri="{FF2B5EF4-FFF2-40B4-BE49-F238E27FC236}">
              <a16:creationId xmlns:a16="http://schemas.microsoft.com/office/drawing/2014/main" id="{8CC2BD0A-7651-4F87-AC8E-C1F24A0449F3}"/>
            </a:ext>
          </a:extLst>
        </xdr:cNvPr>
        <xdr:cNvSpPr txBox="1"/>
      </xdr:nvSpPr>
      <xdr:spPr>
        <a:xfrm>
          <a:off x="4967654" y="3195271"/>
          <a:ext cx="736814" cy="897025"/>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rgbClr val="FF0000"/>
              </a:solidFill>
              <a:effectLst/>
              <a:latin typeface="+mn-lt"/>
              <a:ea typeface="+mn-ea"/>
              <a:cs typeface="+mn-cs"/>
            </a:rPr>
            <a:t>第１号様式、</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26</xdr:col>
      <xdr:colOff>559672</xdr:colOff>
      <xdr:row>7</xdr:row>
      <xdr:rowOff>43332</xdr:rowOff>
    </xdr:from>
    <xdr:to>
      <xdr:col>31</xdr:col>
      <xdr:colOff>266700</xdr:colOff>
      <xdr:row>14</xdr:row>
      <xdr:rowOff>228599</xdr:rowOff>
    </xdr:to>
    <xdr:sp macro="" textlink="">
      <xdr:nvSpPr>
        <xdr:cNvPr id="7" name="テキスト ボックス 19">
          <a:extLst>
            <a:ext uri="{FF2B5EF4-FFF2-40B4-BE49-F238E27FC236}">
              <a16:creationId xmlns:a16="http://schemas.microsoft.com/office/drawing/2014/main" id="{65FD1749-42DF-4348-84A4-46DFCA4DD550}"/>
            </a:ext>
          </a:extLst>
        </xdr:cNvPr>
        <xdr:cNvSpPr txBox="1"/>
      </xdr:nvSpPr>
      <xdr:spPr>
        <a:xfrm>
          <a:off x="6036547" y="3100857"/>
          <a:ext cx="2755028" cy="216646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rgbClr val="FF0000"/>
              </a:solidFill>
              <a:effectLst/>
              <a:latin typeface="+mn-lt"/>
              <a:ea typeface="+mn-ea"/>
              <a:cs typeface="+mn-cs"/>
            </a:rPr>
            <a:t>【</a:t>
          </a:r>
          <a:r>
            <a:rPr kumimoji="1" lang="ja-JP" altLang="en-US" sz="900" b="1">
              <a:solidFill>
                <a:srgbClr val="FF0000"/>
              </a:solidFill>
              <a:effectLst/>
              <a:latin typeface="+mn-lt"/>
              <a:ea typeface="+mn-ea"/>
              <a:cs typeface="+mn-cs"/>
            </a:rPr>
            <a:t>提出</a:t>
          </a:r>
          <a:r>
            <a:rPr kumimoji="1" lang="en-US" altLang="ja-JP" sz="900" b="1">
              <a:solidFill>
                <a:srgbClr val="FF0000"/>
              </a:solidFill>
              <a:effectLst/>
              <a:latin typeface="+mn-lt"/>
              <a:ea typeface="+mn-ea"/>
              <a:cs typeface="+mn-cs"/>
            </a:rPr>
            <a:t>】</a:t>
          </a:r>
        </a:p>
        <a:p>
          <a:r>
            <a:rPr kumimoji="1" lang="ja-JP" altLang="en-US" sz="900" b="1">
              <a:solidFill>
                <a:srgbClr val="FF0000"/>
              </a:solidFill>
              <a:effectLst/>
              <a:latin typeface="+mn-lt"/>
              <a:ea typeface="+mn-ea"/>
              <a:cs typeface="+mn-cs"/>
            </a:rPr>
            <a:t>〇提出先：福島県（中核市も地密も福島県へ提出）</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〇提出方法：メールで提出 </a:t>
          </a:r>
          <a:endParaRPr kumimoji="1" lang="en-US" altLang="ja-JP" sz="900" b="1">
            <a:solidFill>
              <a:srgbClr val="FF0000"/>
            </a:solidFill>
            <a:effectLst/>
            <a:latin typeface="+mn-lt"/>
            <a:ea typeface="+mn-ea"/>
            <a:cs typeface="+mn-cs"/>
          </a:endParaRPr>
        </a:p>
        <a:p>
          <a:r>
            <a:rPr kumimoji="1" lang="en-US" altLang="ja-JP" sz="900" b="1">
              <a:solidFill>
                <a:srgbClr val="FF0000"/>
              </a:solidFill>
              <a:effectLst/>
              <a:latin typeface="+mn-lt"/>
              <a:ea typeface="+mn-ea"/>
              <a:cs typeface="+mn-cs"/>
            </a:rPr>
            <a:t>     kaigo_callcenter@persol-tempstaffkamei.co.jp</a:t>
          </a:r>
        </a:p>
        <a:p>
          <a:r>
            <a:rPr kumimoji="1" lang="ja-JP" altLang="en-US" sz="900" b="1">
              <a:solidFill>
                <a:srgbClr val="FF0000"/>
              </a:solidFill>
              <a:effectLst/>
              <a:latin typeface="+mn-lt"/>
              <a:ea typeface="+mn-ea"/>
              <a:cs typeface="+mn-cs"/>
            </a:rPr>
            <a:t>    （郵送、持参不可）</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〇提出資料</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・第</a:t>
          </a:r>
          <a:r>
            <a:rPr kumimoji="1" lang="en-US" altLang="ja-JP" sz="900" b="1">
              <a:solidFill>
                <a:srgbClr val="FF0000"/>
              </a:solidFill>
              <a:effectLst/>
              <a:latin typeface="+mn-lt"/>
              <a:ea typeface="+mn-ea"/>
              <a:cs typeface="+mn-cs"/>
            </a:rPr>
            <a:t>1</a:t>
          </a:r>
          <a:r>
            <a:rPr kumimoji="1" lang="ja-JP" altLang="en-US" sz="900" b="1">
              <a:solidFill>
                <a:srgbClr val="FF0000"/>
              </a:solidFill>
              <a:effectLst/>
              <a:latin typeface="+mn-lt"/>
              <a:ea typeface="+mn-ea"/>
              <a:cs typeface="+mn-cs"/>
            </a:rPr>
            <a:t>号様式</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・口座振込申出書</a:t>
          </a:r>
          <a:endParaRPr kumimoji="1" lang="en-US" altLang="ja-JP" sz="900" b="1">
            <a:solidFill>
              <a:srgbClr val="FF0000"/>
            </a:solidFill>
            <a:effectLst/>
            <a:latin typeface="+mn-lt"/>
            <a:ea typeface="+mn-ea"/>
            <a:cs typeface="+mn-cs"/>
          </a:endParaRP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2-1</a:t>
          </a:r>
        </a:p>
        <a:p>
          <a:r>
            <a:rPr kumimoji="1" lang="en-US" altLang="ja-JP" sz="900" b="1">
              <a:solidFill>
                <a:srgbClr val="FF0000"/>
              </a:solidFill>
              <a:effectLst/>
              <a:latin typeface="+mn-lt"/>
              <a:ea typeface="+mn-ea"/>
              <a:cs typeface="+mn-cs"/>
            </a:rPr>
            <a:t>   </a:t>
          </a:r>
          <a:r>
            <a:rPr kumimoji="1" lang="ja-JP" altLang="en-US" sz="900" b="1">
              <a:solidFill>
                <a:srgbClr val="FF0000"/>
              </a:solidFill>
              <a:effectLst/>
              <a:latin typeface="+mn-lt"/>
              <a:ea typeface="+mn-ea"/>
              <a:cs typeface="+mn-cs"/>
            </a:rPr>
            <a:t>・別紙様式</a:t>
          </a:r>
          <a:r>
            <a:rPr kumimoji="1" lang="en-US" altLang="ja-JP" sz="900" b="1">
              <a:solidFill>
                <a:srgbClr val="FF0000"/>
              </a:solidFill>
              <a:effectLst/>
              <a:latin typeface="+mn-lt"/>
              <a:ea typeface="+mn-ea"/>
              <a:cs typeface="+mn-cs"/>
            </a:rPr>
            <a:t>2-2</a:t>
          </a:r>
        </a:p>
        <a:p>
          <a:r>
            <a:rPr kumimoji="1" lang="ja-JP" altLang="en-US" sz="900" b="1">
              <a:solidFill>
                <a:srgbClr val="FF0000"/>
              </a:solidFill>
              <a:effectLst/>
              <a:latin typeface="+mn-lt"/>
              <a:ea typeface="+mn-ea"/>
              <a:cs typeface="+mn-cs"/>
            </a:rPr>
            <a:t>　・別紙様式</a:t>
          </a:r>
          <a:r>
            <a:rPr kumimoji="1" lang="en-US" altLang="ja-JP" sz="900" b="1">
              <a:solidFill>
                <a:srgbClr val="FF0000"/>
              </a:solidFill>
              <a:effectLst/>
              <a:latin typeface="+mn-lt"/>
              <a:ea typeface="+mn-ea"/>
              <a:cs typeface="+mn-cs"/>
            </a:rPr>
            <a:t>2-3</a:t>
          </a:r>
        </a:p>
        <a:p>
          <a:endParaRPr kumimoji="1" lang="en-US" altLang="ja-JP" sz="900" b="1">
            <a:solidFill>
              <a:srgbClr val="FF0000"/>
            </a:solidFill>
            <a:effectLst/>
            <a:latin typeface="+mn-lt"/>
            <a:ea typeface="+mn-ea"/>
            <a:cs typeface="+mn-cs"/>
          </a:endParaRPr>
        </a:p>
        <a:p>
          <a:endParaRPr kumimoji="1" lang="ja-JP" altLang="en-US" sz="900" b="1">
            <a:solidFill>
              <a:schemeClr val="dk1"/>
            </a:solidFill>
            <a:effectLst/>
            <a:latin typeface="+mn-lt"/>
            <a:ea typeface="+mn-ea"/>
            <a:cs typeface="+mn-cs"/>
          </a:endParaRPr>
        </a:p>
      </xdr:txBody>
    </xdr:sp>
    <xdr:clientData/>
  </xdr:twoCellAnchor>
  <xdr:twoCellAnchor>
    <xdr:from>
      <xdr:col>32</xdr:col>
      <xdr:colOff>195943</xdr:colOff>
      <xdr:row>2</xdr:row>
      <xdr:rowOff>849086</xdr:rowOff>
    </xdr:from>
    <xdr:to>
      <xdr:col>37</xdr:col>
      <xdr:colOff>761183</xdr:colOff>
      <xdr:row>10</xdr:row>
      <xdr:rowOff>23676</xdr:rowOff>
    </xdr:to>
    <xdr:sp macro="" textlink="">
      <xdr:nvSpPr>
        <xdr:cNvPr id="10" name="正方形/長方形 9">
          <a:extLst>
            <a:ext uri="{FF2B5EF4-FFF2-40B4-BE49-F238E27FC236}">
              <a16:creationId xmlns:a16="http://schemas.microsoft.com/office/drawing/2014/main" id="{D24FC051-5059-4C29-842B-172E2BF98F8B}"/>
            </a:ext>
          </a:extLst>
        </xdr:cNvPr>
        <xdr:cNvSpPr/>
      </xdr:nvSpPr>
      <xdr:spPr bwMode="auto">
        <a:xfrm>
          <a:off x="9514114" y="1774372"/>
          <a:ext cx="5278755" cy="236410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・本様式は「</a:t>
          </a:r>
          <a:r>
            <a:rPr kumimoji="1" lang="ja-JP" altLang="en-US" sz="1600" b="1"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」提出用の専用様式となっております。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・補助金申請の際は、他県への提出には利用できませんので、作成・提出に当たっては十分にご注意ください。</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163285</xdr:colOff>
      <xdr:row>10</xdr:row>
      <xdr:rowOff>283029</xdr:rowOff>
    </xdr:from>
    <xdr:to>
      <xdr:col>37</xdr:col>
      <xdr:colOff>728525</xdr:colOff>
      <xdr:row>17</xdr:row>
      <xdr:rowOff>161925</xdr:rowOff>
    </xdr:to>
    <xdr:sp macro="" textlink="">
      <xdr:nvSpPr>
        <xdr:cNvPr id="11" name="正方形/長方形 10">
          <a:extLst>
            <a:ext uri="{FF2B5EF4-FFF2-40B4-BE49-F238E27FC236}">
              <a16:creationId xmlns:a16="http://schemas.microsoft.com/office/drawing/2014/main" id="{E1FED8CE-BD42-427A-BE3B-5D902633A090}"/>
            </a:ext>
          </a:extLst>
        </xdr:cNvPr>
        <xdr:cNvSpPr/>
      </xdr:nvSpPr>
      <xdr:spPr bwMode="auto">
        <a:xfrm>
          <a:off x="9481456" y="4397829"/>
          <a:ext cx="5278755" cy="1533525"/>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福島県独自</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福島県に補助金の申請をする場合は、別紙様式２－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1</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a:t>
          </a:r>
          <a:r>
            <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、２－３に加えて、</a:t>
          </a:r>
          <a:r>
            <a:rPr kumimoji="1" lang="ja-JP" altLang="en-US"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b="0"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142875</xdr:colOff>
      <xdr:row>58</xdr:row>
      <xdr:rowOff>533400</xdr:rowOff>
    </xdr:from>
    <xdr:to>
      <xdr:col>38</xdr:col>
      <xdr:colOff>209550</xdr:colOff>
      <xdr:row>62</xdr:row>
      <xdr:rowOff>76200</xdr:rowOff>
    </xdr:to>
    <xdr:sp macro="" textlink="">
      <xdr:nvSpPr>
        <xdr:cNvPr id="12" name="正方形/長方形 11">
          <a:extLst>
            <a:ext uri="{FF2B5EF4-FFF2-40B4-BE49-F238E27FC236}">
              <a16:creationId xmlns:a16="http://schemas.microsoft.com/office/drawing/2014/main" id="{D73AC7CB-22C9-4E6D-AE1B-B2E4E3D819E5}"/>
            </a:ext>
          </a:extLst>
        </xdr:cNvPr>
        <xdr:cNvSpPr/>
      </xdr:nvSpPr>
      <xdr:spPr bwMode="auto">
        <a:xfrm>
          <a:off x="9334500" y="17097375"/>
          <a:ext cx="5743575" cy="2000250"/>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注意</a:t>
          </a:r>
          <a:r>
            <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a:t>
          </a:r>
          <a:r>
            <a:rPr kumimoji="1" lang="ja-JP" altLang="en-US"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以下の点について再度確認をお願いします。</a:t>
          </a:r>
          <a:endParaRPr kumimoji="1" lang="en-US" altLang="ja-JP" sz="1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lang="ja-JP" altLang="en-US" sz="1400" b="1"/>
            <a:t>介護予防サービス、短期利用型サービス、総合事業サービスも実施している場合はサービス名の記載漏れが無いように確認してください</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事業所番号の入力誤り</a:t>
          </a:r>
          <a:endParaRPr kumimoji="1" lang="en-US" altLang="ja-JP" sz="1400" b="1"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32</xdr:col>
      <xdr:colOff>304800</xdr:colOff>
      <xdr:row>19</xdr:row>
      <xdr:rowOff>9525</xdr:rowOff>
    </xdr:from>
    <xdr:to>
      <xdr:col>37</xdr:col>
      <xdr:colOff>870040</xdr:colOff>
      <xdr:row>22</xdr:row>
      <xdr:rowOff>136071</xdr:rowOff>
    </xdr:to>
    <xdr:sp macro="" textlink="">
      <xdr:nvSpPr>
        <xdr:cNvPr id="13" name="正方形/長方形 12">
          <a:extLst>
            <a:ext uri="{FF2B5EF4-FFF2-40B4-BE49-F238E27FC236}">
              <a16:creationId xmlns:a16="http://schemas.microsoft.com/office/drawing/2014/main" id="{E7C4E51A-DEC1-4C37-84AD-92FFA9EF0090}"/>
            </a:ext>
          </a:extLst>
        </xdr:cNvPr>
        <xdr:cNvSpPr/>
      </xdr:nvSpPr>
      <xdr:spPr bwMode="auto">
        <a:xfrm>
          <a:off x="9496425" y="623887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597795" y="404234"/>
          <a:ext cx="3586789" cy="80128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0</xdr:colOff>
      <xdr:row>11</xdr:row>
      <xdr:rowOff>0</xdr:rowOff>
    </xdr:from>
    <xdr:to>
      <xdr:col>45</xdr:col>
      <xdr:colOff>247565</xdr:colOff>
      <xdr:row>16</xdr:row>
      <xdr:rowOff>288576</xdr:rowOff>
    </xdr:to>
    <xdr:sp macro="" textlink="">
      <xdr:nvSpPr>
        <xdr:cNvPr id="5" name="正方形/長方形 4">
          <a:extLst>
            <a:ext uri="{FF2B5EF4-FFF2-40B4-BE49-F238E27FC236}">
              <a16:creationId xmlns:a16="http://schemas.microsoft.com/office/drawing/2014/main" id="{AC0B1A76-6E15-4827-A897-E4C1533E3D36}"/>
            </a:ext>
          </a:extLst>
        </xdr:cNvPr>
        <xdr:cNvSpPr/>
      </xdr:nvSpPr>
      <xdr:spPr bwMode="auto">
        <a:xfrm>
          <a:off x="8465736" y="1951055"/>
          <a:ext cx="5280115" cy="1536246"/>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40</xdr:row>
      <xdr:rowOff>0</xdr:rowOff>
    </xdr:from>
    <xdr:to>
      <xdr:col>45</xdr:col>
      <xdr:colOff>247565</xdr:colOff>
      <xdr:row>45</xdr:row>
      <xdr:rowOff>137851</xdr:rowOff>
    </xdr:to>
    <xdr:sp macro="" textlink="">
      <xdr:nvSpPr>
        <xdr:cNvPr id="6" name="正方形/長方形 5">
          <a:extLst>
            <a:ext uri="{FF2B5EF4-FFF2-40B4-BE49-F238E27FC236}">
              <a16:creationId xmlns:a16="http://schemas.microsoft.com/office/drawing/2014/main" id="{65C6F34E-7F45-4F14-BC25-64CAACD42F62}"/>
            </a:ext>
          </a:extLst>
        </xdr:cNvPr>
        <xdr:cNvSpPr/>
      </xdr:nvSpPr>
      <xdr:spPr bwMode="auto">
        <a:xfrm>
          <a:off x="8465736" y="11949165"/>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689347" y="561789"/>
          <a:ext cx="3584884" cy="801284"/>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29018" y="10234669"/>
              <a:ext cx="151279" cy="57673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29018" y="15616518"/>
              <a:ext cx="15127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29018" y="10238479"/>
              <a:ext cx="147469" cy="57635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29018" y="15616518"/>
              <a:ext cx="147469" cy="3854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16641" y="4464424"/>
              <a:ext cx="222997" cy="1326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29018" y="12138212"/>
              <a:ext cx="15127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29018" y="12138212"/>
              <a:ext cx="147469" cy="3137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29018" y="14872447"/>
              <a:ext cx="14746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29018" y="14872447"/>
              <a:ext cx="151279" cy="3585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37394" y="14209059"/>
              <a:ext cx="174364" cy="2689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37394" y="14209059"/>
              <a:ext cx="178174" cy="268941"/>
              <a:chOff x="9239" y="107537"/>
              <a:chExt cx="2190" cy="12573"/>
            </a:xfrm>
          </xdr:grpSpPr>
        </xdr:grpSp>
        <xdr:clientData/>
      </xdr:twoCellAnchor>
    </mc:Choice>
    <mc:Fallback/>
  </mc:AlternateContent>
  <xdr:twoCellAnchor>
    <xdr:from>
      <xdr:col>37</xdr:col>
      <xdr:colOff>0</xdr:colOff>
      <xdr:row>12</xdr:row>
      <xdr:rowOff>0</xdr:rowOff>
    </xdr:from>
    <xdr:to>
      <xdr:col>45</xdr:col>
      <xdr:colOff>247566</xdr:colOff>
      <xdr:row>16</xdr:row>
      <xdr:rowOff>3873</xdr:rowOff>
    </xdr:to>
    <xdr:sp macro="" textlink="">
      <xdr:nvSpPr>
        <xdr:cNvPr id="14" name="正方形/長方形 13">
          <a:extLst>
            <a:ext uri="{FF2B5EF4-FFF2-40B4-BE49-F238E27FC236}">
              <a16:creationId xmlns:a16="http://schemas.microsoft.com/office/drawing/2014/main" id="{774F37DC-C1C6-4973-8C41-02C951D9D315}"/>
            </a:ext>
          </a:extLst>
        </xdr:cNvPr>
        <xdr:cNvSpPr/>
      </xdr:nvSpPr>
      <xdr:spPr bwMode="auto">
        <a:xfrm>
          <a:off x="8549473" y="2244132"/>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37</xdr:col>
      <xdr:colOff>0</xdr:colOff>
      <xdr:row>54</xdr:row>
      <xdr:rowOff>0</xdr:rowOff>
    </xdr:from>
    <xdr:to>
      <xdr:col>45</xdr:col>
      <xdr:colOff>247566</xdr:colOff>
      <xdr:row>58</xdr:row>
      <xdr:rowOff>62488</xdr:rowOff>
    </xdr:to>
    <xdr:sp macro="" textlink="">
      <xdr:nvSpPr>
        <xdr:cNvPr id="15" name="正方形/長方形 14">
          <a:extLst>
            <a:ext uri="{FF2B5EF4-FFF2-40B4-BE49-F238E27FC236}">
              <a16:creationId xmlns:a16="http://schemas.microsoft.com/office/drawing/2014/main" id="{6A4F76AE-AF80-4268-B828-3973067588F0}"/>
            </a:ext>
          </a:extLst>
        </xdr:cNvPr>
        <xdr:cNvSpPr/>
      </xdr:nvSpPr>
      <xdr:spPr bwMode="auto">
        <a:xfrm>
          <a:off x="8549473" y="17509253"/>
          <a:ext cx="5280115" cy="1536246"/>
        </a:xfrm>
        <a:prstGeom prst="rect">
          <a:avLst/>
        </a:prstGeom>
        <a:solidFill>
          <a:srgbClr val="FFFF00"/>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203200</xdr:colOff>
      <xdr:row>12</xdr:row>
      <xdr:rowOff>25400</xdr:rowOff>
    </xdr:from>
    <xdr:to>
      <xdr:col>20</xdr:col>
      <xdr:colOff>914400</xdr:colOff>
      <xdr:row>65</xdr:row>
      <xdr:rowOff>330200</xdr:rowOff>
    </xdr:to>
    <xdr:sp macro="" textlink="">
      <xdr:nvSpPr>
        <xdr:cNvPr id="2" name="テキスト ボックス 1">
          <a:extLst>
            <a:ext uri="{FF2B5EF4-FFF2-40B4-BE49-F238E27FC236}">
              <a16:creationId xmlns:a16="http://schemas.microsoft.com/office/drawing/2014/main" id="{E4878F51-DC18-C397-AD0B-CD88A2B87F8A}"/>
            </a:ext>
          </a:extLst>
        </xdr:cNvPr>
        <xdr:cNvSpPr txBox="1"/>
      </xdr:nvSpPr>
      <xdr:spPr>
        <a:xfrm>
          <a:off x="23418800" y="5549900"/>
          <a:ext cx="1765300" cy="31102300"/>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8000"/>
        </a:p>
        <a:p>
          <a:endParaRPr kumimoji="1" lang="en-US" altLang="ja-JP" sz="8000"/>
        </a:p>
        <a:p>
          <a:r>
            <a:rPr kumimoji="1" lang="ja-JP" altLang="en-US" sz="8000"/>
            <a:t>記</a:t>
          </a:r>
          <a:endParaRPr kumimoji="1" lang="en-US" altLang="ja-JP" sz="8000"/>
        </a:p>
        <a:p>
          <a:r>
            <a:rPr kumimoji="1" lang="ja-JP" altLang="en-US" sz="8000"/>
            <a:t>入</a:t>
          </a:r>
          <a:endParaRPr kumimoji="1" lang="en-US" altLang="ja-JP" sz="8000"/>
        </a:p>
        <a:p>
          <a:r>
            <a:rPr kumimoji="1" lang="ja-JP" altLang="en-US" sz="8000"/>
            <a:t>不</a:t>
          </a:r>
          <a:endParaRPr kumimoji="1" lang="en-US" altLang="ja-JP" sz="8000"/>
        </a:p>
        <a:p>
          <a:r>
            <a:rPr kumimoji="1" lang="ja-JP" altLang="en-US" sz="8000"/>
            <a:t>要</a:t>
          </a:r>
        </a:p>
      </xdr:txBody>
    </xdr:sp>
    <xdr:clientData/>
  </xdr:twoCellAnchor>
  <xdr:twoCellAnchor>
    <xdr:from>
      <xdr:col>22</xdr:col>
      <xdr:colOff>0</xdr:colOff>
      <xdr:row>14</xdr:row>
      <xdr:rowOff>530086</xdr:rowOff>
    </xdr:from>
    <xdr:to>
      <xdr:col>33</xdr:col>
      <xdr:colOff>132522</xdr:colOff>
      <xdr:row>21</xdr:row>
      <xdr:rowOff>397565</xdr:rowOff>
    </xdr:to>
    <xdr:sp macro="" textlink="">
      <xdr:nvSpPr>
        <xdr:cNvPr id="4" name="正方形/長方形 3">
          <a:extLst>
            <a:ext uri="{FF2B5EF4-FFF2-40B4-BE49-F238E27FC236}">
              <a16:creationId xmlns:a16="http://schemas.microsoft.com/office/drawing/2014/main" id="{172F9AAC-7C66-4492-950C-D8C73E7CB12A}"/>
            </a:ext>
          </a:extLst>
        </xdr:cNvPr>
        <xdr:cNvSpPr/>
      </xdr:nvSpPr>
      <xdr:spPr bwMode="auto">
        <a:xfrm>
          <a:off x="26388391" y="7702825"/>
          <a:ext cx="7288696" cy="3925957"/>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注意！</a:t>
          </a:r>
          <a:r>
            <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 </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事業者の方へ</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・③の列「令和６年度介護人材確保・職場環境改善等事業」は</a:t>
          </a:r>
          <a:r>
            <a:rPr kumimoji="1" lang="ja-JP" altLang="en-US" sz="2400" b="0" i="0" u="none"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福島県の場合は</a:t>
          </a:r>
          <a:r>
            <a:rPr kumimoji="1" lang="ja-JP" altLang="en-US"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令和７年度福島県介護人材確保・職場環境改善等事業に読み替えてください</a:t>
          </a:r>
          <a:endParaRPr kumimoji="1" lang="en-US" altLang="ja-JP" sz="2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twoCellAnchor>
    <xdr:from>
      <xdr:col>22</xdr:col>
      <xdr:colOff>0</xdr:colOff>
      <xdr:row>22</xdr:row>
      <xdr:rowOff>0</xdr:rowOff>
    </xdr:from>
    <xdr:to>
      <xdr:col>29</xdr:col>
      <xdr:colOff>45506</xdr:colOff>
      <xdr:row>25</xdr:row>
      <xdr:rowOff>463826</xdr:rowOff>
    </xdr:to>
    <xdr:sp macro="" textlink="">
      <xdr:nvSpPr>
        <xdr:cNvPr id="3" name="正方形/長方形 2">
          <a:extLst>
            <a:ext uri="{FF2B5EF4-FFF2-40B4-BE49-F238E27FC236}">
              <a16:creationId xmlns:a16="http://schemas.microsoft.com/office/drawing/2014/main" id="{7C9C965F-EE5D-403D-BB68-0AC7D0D7C267}"/>
            </a:ext>
          </a:extLst>
        </xdr:cNvPr>
        <xdr:cNvSpPr/>
      </xdr:nvSpPr>
      <xdr:spPr bwMode="auto">
        <a:xfrm>
          <a:off x="26388391" y="11811000"/>
          <a:ext cx="5280115" cy="2203174"/>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グレーのセルを漏れなく入力したうえで、オレンジセルに✕がある場合は再度チェック漏れが無いかご確認願います。</a:t>
          </a:r>
          <a:endParaRPr kumimoji="1" lang="en-US" altLang="ja-JP" sz="14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100012</xdr:colOff>
      <xdr:row>5</xdr:row>
      <xdr:rowOff>66675</xdr:rowOff>
    </xdr:from>
    <xdr:to>
      <xdr:col>27</xdr:col>
      <xdr:colOff>183058</xdr:colOff>
      <xdr:row>11</xdr:row>
      <xdr:rowOff>1905</xdr:rowOff>
    </xdr:to>
    <xdr:grpSp>
      <xdr:nvGrpSpPr>
        <xdr:cNvPr id="2" name="グループ化 1">
          <a:extLst>
            <a:ext uri="{FF2B5EF4-FFF2-40B4-BE49-F238E27FC236}">
              <a16:creationId xmlns:a16="http://schemas.microsoft.com/office/drawing/2014/main" id="{3EECCE0C-44F0-40BF-A961-848C9536FEAE}"/>
            </a:ext>
          </a:extLst>
        </xdr:cNvPr>
        <xdr:cNvGrpSpPr/>
      </xdr:nvGrpSpPr>
      <xdr:grpSpPr>
        <a:xfrm>
          <a:off x="6325552" y="996315"/>
          <a:ext cx="4403586" cy="1032510"/>
          <a:chOff x="6172200" y="2790824"/>
          <a:chExt cx="5086350" cy="1055974"/>
        </a:xfrm>
      </xdr:grpSpPr>
      <xdr:sp macro="" textlink="">
        <xdr:nvSpPr>
          <xdr:cNvPr id="3" name="正方形/長方形 2">
            <a:extLst>
              <a:ext uri="{FF2B5EF4-FFF2-40B4-BE49-F238E27FC236}">
                <a16:creationId xmlns:a16="http://schemas.microsoft.com/office/drawing/2014/main" id="{E44DD6BB-CB0D-A0BA-0B32-D3FDB821AB6D}"/>
              </a:ext>
            </a:extLst>
          </xdr:cNvPr>
          <xdr:cNvSpPr/>
        </xdr:nvSpPr>
        <xdr:spPr bwMode="auto">
          <a:xfrm>
            <a:off x="6172200" y="2790824"/>
            <a:ext cx="5086350" cy="1055974"/>
          </a:xfrm>
          <a:prstGeom prst="rect">
            <a:avLst/>
          </a:prstGeom>
          <a:solidFill>
            <a:sysClr val="window" lastClr="FFFFFF"/>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ja-JP" sz="11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本シートは福島県専用様式です。</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凡例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（第１号様式）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色付きセルに必要事項を入力してください。</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6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交付金の支給に必要な情報　入力セル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70E35665-82E7-1A73-B9C1-57D4985BCFBC}"/>
              </a:ext>
            </a:extLst>
          </xdr:cNvPr>
          <xdr:cNvSpPr/>
        </xdr:nvSpPr>
        <xdr:spPr bwMode="auto">
          <a:xfrm>
            <a:off x="6384662" y="3580960"/>
            <a:ext cx="323850" cy="142875"/>
          </a:xfrm>
          <a:prstGeom prst="rect">
            <a:avLst/>
          </a:prstGeom>
          <a:solidFill>
            <a:srgbClr val="FFE5FC"/>
          </a:solidFill>
          <a:ln w="12700" cap="flat" cmpd="sng" algn="ctr">
            <a:solidFill>
              <a:sysClr val="windowText" lastClr="000000"/>
            </a:solidFill>
            <a:prstDash val="soli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grpSp>
    <xdr:clientData/>
  </xdr:twoCellAnchor>
  <xdr:twoCellAnchor>
    <xdr:from>
      <xdr:col>20</xdr:col>
      <xdr:colOff>80963</xdr:colOff>
      <xdr:row>34</xdr:row>
      <xdr:rowOff>0</xdr:rowOff>
    </xdr:from>
    <xdr:to>
      <xdr:col>26</xdr:col>
      <xdr:colOff>260033</xdr:colOff>
      <xdr:row>38</xdr:row>
      <xdr:rowOff>121578</xdr:rowOff>
    </xdr:to>
    <xdr:sp macro="" textlink="">
      <xdr:nvSpPr>
        <xdr:cNvPr id="5" name="正方形/長方形 4">
          <a:extLst>
            <a:ext uri="{FF2B5EF4-FFF2-40B4-BE49-F238E27FC236}">
              <a16:creationId xmlns:a16="http://schemas.microsoft.com/office/drawing/2014/main" id="{DEA53E67-7AD8-4083-B4A6-3C1F772986C9}"/>
            </a:ext>
          </a:extLst>
        </xdr:cNvPr>
        <xdr:cNvSpPr/>
      </xdr:nvSpPr>
      <xdr:spPr bwMode="auto">
        <a:xfrm>
          <a:off x="6306503" y="6941820"/>
          <a:ext cx="3882390" cy="853098"/>
        </a:xfrm>
        <a:prstGeom prst="rect">
          <a:avLst/>
        </a:prstGeom>
        <a:solidFill>
          <a:sysClr val="window" lastClr="FFFFFF"/>
        </a:solidFill>
        <a:ln w="57150" cap="flat" cmpd="sng" algn="ctr">
          <a:solidFill>
            <a:srgbClr val="F79646"/>
          </a:solidFill>
          <a:prstDash val="solid"/>
          <a:headEnd type="none" w="med" len="med"/>
          <a:tailEnd type="none" w="med" len="med"/>
        </a:ln>
        <a:effectLst/>
      </xdr:spPr>
      <xdr:txBody>
        <a:bodyPr vertOverflow="clip" wrap="square" lIns="18288" tIns="0" rIns="0" bIns="0" rtlCol="0" anchor="ctr" upright="1"/>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本件に関する連絡先</a:t>
          </a: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には、補助金を申請する法人の担当者等について記入してください。</a:t>
          </a:r>
          <a:endPar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r>
            <a:rPr kumimoji="0" lang="ja-JP" altLang="en-US"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社会保険労務士事務所の担当者等を記入しないでください。</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C461BA4C-3705-4D23-9FE5-655C1EC801D4}"/>
            </a:ext>
          </a:extLst>
        </xdr:cNvPr>
        <xdr:cNvGrpSpPr/>
      </xdr:nvGrpSpPr>
      <xdr:grpSpPr>
        <a:xfrm>
          <a:off x="7075842" y="727934"/>
          <a:ext cx="4645073" cy="1363163"/>
          <a:chOff x="6172200" y="2790824"/>
          <a:chExt cx="5086350" cy="1001821"/>
        </a:xfrm>
      </xdr:grpSpPr>
      <xdr:sp macro="" textlink="">
        <xdr:nvSpPr>
          <xdr:cNvPr id="3" name="正方形/長方形 2">
            <a:extLst>
              <a:ext uri="{FF2B5EF4-FFF2-40B4-BE49-F238E27FC236}">
                <a16:creationId xmlns:a16="http://schemas.microsoft.com/office/drawing/2014/main" id="{B27E190F-3767-57DD-E7B5-1D6521C28D4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98A7EFD-356A-CCF8-757F-C89B1480A2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597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597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59700" y="6083300"/>
              <a:ext cx="2901950" cy="203200"/>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zoomScale="80" zoomScaleNormal="80" zoomScaleSheetLayoutView="80" workbookViewId="0">
      <selection activeCell="L18" sqref="L18:AE18 F35:I35 B34:E36 B39:E40 B32:E32 O42:Q42 T42:U42"/>
    </sheetView>
  </sheetViews>
  <sheetFormatPr defaultColWidth="9" defaultRowHeight="20.100000000000001" customHeight="1"/>
  <cols>
    <col min="1" max="1" width="6.44140625" style="39" customWidth="1"/>
    <col min="2" max="11" width="0.88671875" style="39" customWidth="1"/>
    <col min="12" max="17" width="1.44140625" style="39" customWidth="1"/>
    <col min="18" max="18" width="2.6640625" style="39" customWidth="1"/>
    <col min="19" max="19" width="1.44140625" style="39" customWidth="1"/>
    <col min="20" max="20" width="3.33203125" style="39" customWidth="1"/>
    <col min="21" max="21" width="1.77734375" style="39" customWidth="1"/>
    <col min="22" max="22" width="7.44140625" style="39" customWidth="1"/>
    <col min="23" max="23" width="14.5546875" style="39" customWidth="1"/>
    <col min="24" max="24" width="10.44140625" style="39" customWidth="1"/>
    <col min="25" max="25" width="4.88671875" style="39" customWidth="1"/>
    <col min="26" max="26" width="10.21875" style="39" customWidth="1"/>
    <col min="27" max="27" width="10.6640625" style="39" customWidth="1"/>
    <col min="28" max="28" width="10.88671875" style="118" customWidth="1"/>
    <col min="29" max="29" width="2.77734375" style="118" customWidth="1"/>
    <col min="30" max="30" width="10.88671875" style="39" customWidth="1"/>
    <col min="31" max="31" width="9.33203125" style="39" customWidth="1"/>
    <col min="32" max="32" width="9.6640625" customWidth="1"/>
    <col min="33" max="33" width="6.44140625" customWidth="1"/>
    <col min="34" max="34" width="18.88671875" customWidth="1"/>
    <col min="35" max="35" width="16.88671875" customWidth="1"/>
    <col min="36" max="36" width="8.88671875" customWidth="1"/>
    <col min="37" max="37" width="17.6640625" customWidth="1"/>
    <col min="38" max="38" width="14" customWidth="1"/>
    <col min="39" max="39" width="9" customWidth="1"/>
    <col min="40" max="41" width="9" hidden="1" customWidth="1"/>
    <col min="42" max="42" width="9" customWidth="1"/>
  </cols>
  <sheetData>
    <row r="1" spans="1:40" s="86" customFormat="1" ht="43.95" customHeight="1">
      <c r="A1" s="555" t="s">
        <v>2391</v>
      </c>
      <c r="B1" s="555"/>
      <c r="C1" s="555"/>
      <c r="D1" s="555"/>
      <c r="E1" s="555"/>
      <c r="F1" s="555"/>
      <c r="G1" s="555"/>
      <c r="H1" s="555"/>
      <c r="I1" s="555"/>
      <c r="J1" s="555"/>
      <c r="K1" s="555"/>
      <c r="L1" s="555"/>
      <c r="M1" s="555"/>
      <c r="N1" s="555"/>
      <c r="O1" s="555"/>
      <c r="P1" s="555"/>
      <c r="Q1" s="555"/>
      <c r="R1" s="555"/>
      <c r="S1" s="555"/>
      <c r="T1" s="555"/>
      <c r="U1" s="555"/>
      <c r="V1" s="555"/>
      <c r="W1" s="555"/>
      <c r="X1" s="555"/>
      <c r="Y1" s="555"/>
      <c r="Z1" s="555"/>
      <c r="AA1" s="555"/>
      <c r="AB1" s="555"/>
      <c r="AC1" s="555"/>
      <c r="AD1" s="555"/>
      <c r="AE1" s="555"/>
      <c r="AF1" s="555"/>
      <c r="AG1" s="87"/>
      <c r="AN1" s="88" t="s">
        <v>0</v>
      </c>
    </row>
    <row r="2" spans="1:40" s="86" customFormat="1" ht="28.95" customHeight="1">
      <c r="A2" s="553" t="s">
        <v>2413</v>
      </c>
      <c r="B2" s="553"/>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89"/>
    </row>
    <row r="3" spans="1:40" s="91" customFormat="1" ht="69.599999999999994" customHeight="1">
      <c r="A3" s="548" t="s">
        <v>2500</v>
      </c>
      <c r="B3" s="548"/>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548"/>
      <c r="AD3" s="548"/>
      <c r="AE3" s="548"/>
      <c r="AF3" s="548"/>
      <c r="AG3" s="90"/>
    </row>
    <row r="4" spans="1:40" s="86" customFormat="1" ht="40.799999999999997" customHeight="1">
      <c r="A4" s="554" t="s">
        <v>2305</v>
      </c>
      <c r="B4" s="554"/>
      <c r="C4" s="554"/>
      <c r="D4" s="554"/>
      <c r="E4" s="554"/>
      <c r="F4" s="554"/>
      <c r="G4" s="554"/>
      <c r="H4" s="554"/>
      <c r="I4" s="554"/>
      <c r="J4" s="554"/>
      <c r="K4" s="554"/>
      <c r="L4" s="554"/>
      <c r="M4" s="554"/>
      <c r="N4" s="554"/>
      <c r="O4" s="554"/>
      <c r="P4" s="554"/>
      <c r="Q4" s="554"/>
      <c r="R4" s="554"/>
      <c r="S4" s="554"/>
      <c r="T4" s="554"/>
      <c r="U4" s="554"/>
      <c r="V4" s="554"/>
      <c r="W4" s="554"/>
      <c r="X4" s="554"/>
      <c r="Y4" s="554"/>
      <c r="Z4" s="554"/>
      <c r="AA4" s="554"/>
      <c r="AB4" s="554"/>
      <c r="AC4" s="554"/>
      <c r="AD4" s="554"/>
      <c r="AE4" s="554"/>
      <c r="AF4" s="554"/>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95"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95" customHeight="1">
      <c r="A8" s="553"/>
      <c r="B8" s="553"/>
      <c r="C8" s="553"/>
      <c r="D8" s="553"/>
      <c r="E8" s="553"/>
      <c r="F8" s="553"/>
      <c r="G8" s="553"/>
      <c r="H8" s="553"/>
      <c r="I8" s="553"/>
      <c r="J8" s="553"/>
      <c r="K8" s="553"/>
      <c r="L8" s="553"/>
      <c r="M8" s="553"/>
      <c r="N8" s="553"/>
      <c r="O8" s="553"/>
      <c r="P8" s="553"/>
      <c r="Q8" s="553"/>
      <c r="R8" s="553"/>
      <c r="S8" s="553"/>
      <c r="T8" s="553"/>
      <c r="U8" s="553"/>
      <c r="V8" s="553"/>
      <c r="W8" s="553"/>
      <c r="X8" s="553"/>
      <c r="Y8" s="553"/>
      <c r="Z8" s="553"/>
      <c r="AA8" s="553"/>
      <c r="AB8" s="553"/>
      <c r="AC8" s="553"/>
      <c r="AD8" s="553"/>
      <c r="AE8" s="553"/>
      <c r="AF8" s="553"/>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1955</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2392</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 customHeight="1">
      <c r="A13" s="93" t="s">
        <v>26</v>
      </c>
      <c r="B13" s="226"/>
      <c r="C13" s="609" t="s">
        <v>158</v>
      </c>
      <c r="D13" s="610"/>
      <c r="E13" s="610"/>
      <c r="F13" s="610"/>
      <c r="G13" s="610"/>
      <c r="H13" s="610"/>
      <c r="I13" s="610"/>
      <c r="J13" s="610"/>
      <c r="K13" s="610"/>
      <c r="L13" s="610"/>
      <c r="M13" s="610"/>
      <c r="N13" s="610"/>
      <c r="O13" s="610"/>
      <c r="P13" s="610"/>
      <c r="Q13" s="610"/>
      <c r="R13" s="611"/>
      <c r="S13" s="93"/>
      <c r="T13" s="503" t="s">
        <v>2589</v>
      </c>
      <c r="U13" s="93"/>
      <c r="V13" s="93"/>
      <c r="W13" s="93"/>
      <c r="X13" s="93"/>
      <c r="Y13" s="93"/>
      <c r="Z13" s="93"/>
      <c r="AA13" s="93"/>
      <c r="AB13"/>
      <c r="AC13"/>
    </row>
    <row r="14" spans="1:40" ht="13.2"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69" t="s">
        <v>2</v>
      </c>
      <c r="B16" s="569"/>
      <c r="C16" s="569"/>
      <c r="D16" s="569"/>
      <c r="E16" s="569"/>
      <c r="F16" s="569"/>
      <c r="G16" s="569"/>
      <c r="H16" s="569"/>
      <c r="I16" s="569"/>
      <c r="J16" s="569"/>
      <c r="K16" s="569"/>
      <c r="L16" s="569"/>
      <c r="M16" s="569"/>
      <c r="N16" s="569"/>
      <c r="O16" s="569"/>
      <c r="P16" s="569"/>
      <c r="Q16" s="569"/>
      <c r="R16" s="569"/>
      <c r="S16" s="569"/>
      <c r="T16" s="569"/>
      <c r="U16" s="569"/>
      <c r="V16" s="569"/>
      <c r="W16" s="569"/>
      <c r="X16" s="569"/>
      <c r="Y16" s="569"/>
      <c r="Z16" s="569"/>
      <c r="AA16" s="569"/>
      <c r="AB16" s="39"/>
      <c r="AC16" s="39"/>
      <c r="AD16" s="39"/>
      <c r="AE16" s="39"/>
    </row>
    <row r="17" spans="1:40" ht="20.100000000000001" customHeight="1">
      <c r="A17" s="573" t="s">
        <v>3</v>
      </c>
      <c r="B17" s="564" t="s">
        <v>2578</v>
      </c>
      <c r="C17" s="552"/>
      <c r="D17" s="552"/>
      <c r="E17" s="552"/>
      <c r="F17" s="552"/>
      <c r="G17" s="552"/>
      <c r="H17" s="552"/>
      <c r="I17" s="552"/>
      <c r="J17" s="552"/>
      <c r="K17" s="552"/>
      <c r="L17" s="576"/>
      <c r="M17" s="577"/>
      <c r="N17" s="577"/>
      <c r="O17" s="577"/>
      <c r="P17" s="577"/>
      <c r="Q17" s="577"/>
      <c r="R17" s="577"/>
      <c r="S17" s="577"/>
      <c r="T17" s="577"/>
      <c r="U17" s="577"/>
      <c r="V17" s="577"/>
      <c r="W17" s="577"/>
      <c r="X17" s="577"/>
      <c r="Y17" s="577"/>
      <c r="Z17" s="577"/>
      <c r="AA17" s="577"/>
      <c r="AB17" s="577"/>
      <c r="AC17" s="577"/>
      <c r="AD17" s="577"/>
      <c r="AE17" s="578"/>
    </row>
    <row r="18" spans="1:40" ht="20.100000000000001" customHeight="1">
      <c r="A18" s="574"/>
      <c r="B18" s="552" t="s">
        <v>5</v>
      </c>
      <c r="C18" s="552"/>
      <c r="D18" s="552"/>
      <c r="E18" s="552"/>
      <c r="F18" s="552"/>
      <c r="G18" s="552"/>
      <c r="H18" s="552"/>
      <c r="I18" s="552"/>
      <c r="J18" s="552"/>
      <c r="K18" s="552"/>
      <c r="L18" s="576"/>
      <c r="M18" s="577"/>
      <c r="N18" s="577"/>
      <c r="O18" s="577"/>
      <c r="P18" s="577"/>
      <c r="Q18" s="577"/>
      <c r="R18" s="577"/>
      <c r="S18" s="577"/>
      <c r="T18" s="577"/>
      <c r="U18" s="577"/>
      <c r="V18" s="577"/>
      <c r="W18" s="577"/>
      <c r="X18" s="577"/>
      <c r="Y18" s="577"/>
      <c r="Z18" s="577"/>
      <c r="AA18" s="577"/>
      <c r="AB18" s="577"/>
      <c r="AC18" s="577"/>
      <c r="AD18" s="577"/>
      <c r="AE18" s="578"/>
    </row>
    <row r="19" spans="1:40" ht="20.100000000000001" customHeight="1">
      <c r="A19" s="558" t="s">
        <v>6</v>
      </c>
      <c r="B19" s="552" t="s">
        <v>7</v>
      </c>
      <c r="C19" s="552"/>
      <c r="D19" s="552"/>
      <c r="E19" s="552"/>
      <c r="F19" s="552"/>
      <c r="G19" s="552"/>
      <c r="H19" s="552"/>
      <c r="I19" s="552"/>
      <c r="J19" s="552"/>
      <c r="K19" s="552"/>
      <c r="L19" s="618"/>
      <c r="M19" s="619"/>
      <c r="N19" s="619"/>
      <c r="O19" s="620"/>
      <c r="P19" s="182" t="s">
        <v>8</v>
      </c>
      <c r="Q19" s="621"/>
      <c r="R19" s="622"/>
      <c r="S19" s="622"/>
      <c r="T19" s="622"/>
      <c r="U19" s="623"/>
      <c r="V19" s="82"/>
      <c r="W19" s="82"/>
      <c r="X19" s="82"/>
      <c r="Y19" s="82"/>
      <c r="Z19" s="82"/>
      <c r="AB19" s="39"/>
      <c r="AC19" s="39"/>
      <c r="AN19" s="46" t="s">
        <v>9</v>
      </c>
    </row>
    <row r="20" spans="1:40" ht="44.25" customHeight="1">
      <c r="A20" s="575"/>
      <c r="B20" s="564" t="s">
        <v>2414</v>
      </c>
      <c r="C20" s="564"/>
      <c r="D20" s="564"/>
      <c r="E20" s="564"/>
      <c r="F20" s="564"/>
      <c r="G20" s="564"/>
      <c r="H20" s="564"/>
      <c r="I20" s="564"/>
      <c r="J20" s="564"/>
      <c r="K20" s="564"/>
      <c r="L20" s="576"/>
      <c r="M20" s="577"/>
      <c r="N20" s="577"/>
      <c r="O20" s="577"/>
      <c r="P20" s="577"/>
      <c r="Q20" s="577"/>
      <c r="R20" s="577"/>
      <c r="S20" s="577"/>
      <c r="T20" s="577"/>
      <c r="U20" s="577"/>
      <c r="V20" s="577"/>
      <c r="W20" s="577"/>
      <c r="X20" s="577"/>
      <c r="Y20" s="577"/>
      <c r="Z20" s="577"/>
      <c r="AA20" s="577"/>
      <c r="AB20" s="577"/>
      <c r="AC20" s="577"/>
      <c r="AD20" s="577"/>
      <c r="AE20" s="578"/>
      <c r="AN20" s="46" t="str">
        <f>L19&amp;"-"&amp;Q19</f>
        <v>-</v>
      </c>
    </row>
    <row r="21" spans="1:40" ht="38.25" customHeight="1">
      <c r="A21" s="559"/>
      <c r="B21" s="564" t="s">
        <v>2415</v>
      </c>
      <c r="C21" s="564"/>
      <c r="D21" s="564"/>
      <c r="E21" s="564"/>
      <c r="F21" s="564"/>
      <c r="G21" s="564"/>
      <c r="H21" s="564"/>
      <c r="I21" s="564"/>
      <c r="J21" s="564"/>
      <c r="K21" s="564"/>
      <c r="L21" s="630"/>
      <c r="M21" s="631"/>
      <c r="N21" s="631"/>
      <c r="O21" s="631"/>
      <c r="P21" s="631"/>
      <c r="Q21" s="631"/>
      <c r="R21" s="631"/>
      <c r="S21" s="631"/>
      <c r="T21" s="631"/>
      <c r="U21" s="631"/>
      <c r="V21" s="631"/>
      <c r="W21" s="631"/>
      <c r="X21" s="631"/>
      <c r="Y21" s="631"/>
      <c r="Z21" s="631"/>
      <c r="AA21" s="631"/>
      <c r="AB21" s="631"/>
      <c r="AC21" s="631"/>
      <c r="AD21" s="631"/>
      <c r="AE21" s="632"/>
    </row>
    <row r="22" spans="1:40" ht="30" customHeight="1">
      <c r="A22" s="562" t="s">
        <v>10</v>
      </c>
      <c r="B22" s="561" t="s">
        <v>11</v>
      </c>
      <c r="C22" s="552"/>
      <c r="D22" s="552"/>
      <c r="E22" s="552"/>
      <c r="F22" s="552"/>
      <c r="G22" s="552"/>
      <c r="H22" s="552"/>
      <c r="I22" s="552"/>
      <c r="J22" s="552"/>
      <c r="K22" s="552"/>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63"/>
      <c r="B23" s="560" t="s">
        <v>12</v>
      </c>
      <c r="C23" s="560"/>
      <c r="D23" s="560"/>
      <c r="E23" s="560"/>
      <c r="F23" s="560"/>
      <c r="G23" s="560"/>
      <c r="H23" s="560"/>
      <c r="I23" s="560"/>
      <c r="J23" s="560"/>
      <c r="K23" s="561"/>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0" t="s">
        <v>13</v>
      </c>
      <c r="B24" s="571"/>
      <c r="C24" s="571"/>
      <c r="D24" s="571"/>
      <c r="E24" s="571"/>
      <c r="F24" s="571"/>
      <c r="G24" s="571"/>
      <c r="H24" s="571"/>
      <c r="I24" s="571"/>
      <c r="J24" s="571"/>
      <c r="K24" s="572"/>
      <c r="L24" s="624"/>
      <c r="M24" s="625"/>
      <c r="N24" s="625"/>
      <c r="O24" s="625"/>
      <c r="P24" s="625"/>
      <c r="Q24" s="625"/>
      <c r="R24" s="625"/>
      <c r="S24" s="625"/>
      <c r="T24" s="625"/>
      <c r="U24" s="625"/>
      <c r="V24" s="626"/>
      <c r="W24" s="83"/>
      <c r="X24" s="83"/>
      <c r="Y24" s="83"/>
      <c r="Z24" s="83"/>
      <c r="AA24" s="84"/>
      <c r="AB24" s="84"/>
      <c r="AC24" s="84"/>
      <c r="AD24" s="84"/>
      <c r="AE24" s="84"/>
      <c r="AH24" s="22"/>
    </row>
    <row r="25" spans="1:40" ht="20.100000000000001" customHeight="1">
      <c r="A25" s="556" t="s">
        <v>14</v>
      </c>
      <c r="B25" s="564" t="s">
        <v>2579</v>
      </c>
      <c r="C25" s="552"/>
      <c r="D25" s="552"/>
      <c r="E25" s="552"/>
      <c r="F25" s="552"/>
      <c r="G25" s="552"/>
      <c r="H25" s="552"/>
      <c r="I25" s="552"/>
      <c r="J25" s="552"/>
      <c r="K25" s="552"/>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57"/>
      <c r="B26" s="568" t="s">
        <v>12</v>
      </c>
      <c r="C26" s="568"/>
      <c r="D26" s="568"/>
      <c r="E26" s="568"/>
      <c r="F26" s="568"/>
      <c r="G26" s="568"/>
      <c r="H26" s="568"/>
      <c r="I26" s="568"/>
      <c r="J26" s="568"/>
      <c r="K26" s="568"/>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58" t="s">
        <v>15</v>
      </c>
      <c r="B27" s="552" t="s">
        <v>16</v>
      </c>
      <c r="C27" s="552"/>
      <c r="D27" s="552"/>
      <c r="E27" s="552"/>
      <c r="F27" s="552"/>
      <c r="G27" s="552"/>
      <c r="H27" s="552"/>
      <c r="I27" s="552"/>
      <c r="J27" s="552"/>
      <c r="K27" s="552"/>
      <c r="L27" s="624"/>
      <c r="M27" s="625"/>
      <c r="N27" s="625"/>
      <c r="O27" s="625"/>
      <c r="P27" s="625"/>
      <c r="Q27" s="625"/>
      <c r="R27" s="625"/>
      <c r="S27" s="625"/>
      <c r="T27" s="625"/>
      <c r="U27" s="625"/>
      <c r="V27" s="625"/>
      <c r="W27" s="625"/>
      <c r="X27" s="626"/>
      <c r="Y27" s="83"/>
      <c r="Z27" s="83"/>
      <c r="AA27" s="84"/>
      <c r="AB27" s="84"/>
      <c r="AC27" s="84"/>
      <c r="AD27" s="84"/>
      <c r="AE27" s="84"/>
    </row>
    <row r="28" spans="1:40" ht="20.100000000000001" customHeight="1">
      <c r="A28" s="559"/>
      <c r="B28" s="552" t="s">
        <v>17</v>
      </c>
      <c r="C28" s="552"/>
      <c r="D28" s="552"/>
      <c r="E28" s="552"/>
      <c r="F28" s="552"/>
      <c r="G28" s="552"/>
      <c r="H28" s="552"/>
      <c r="I28" s="552"/>
      <c r="J28" s="552"/>
      <c r="K28" s="552"/>
      <c r="L28" s="565"/>
      <c r="M28" s="566"/>
      <c r="N28" s="566"/>
      <c r="O28" s="566"/>
      <c r="P28" s="566"/>
      <c r="Q28" s="566"/>
      <c r="R28" s="566"/>
      <c r="S28" s="566"/>
      <c r="T28" s="566"/>
      <c r="U28" s="566"/>
      <c r="V28" s="566"/>
      <c r="W28" s="566"/>
      <c r="X28" s="567"/>
      <c r="Y28" s="83"/>
      <c r="Z28" s="83"/>
      <c r="AA28" s="84"/>
      <c r="AB28" s="84"/>
      <c r="AC28" s="84"/>
      <c r="AD28" s="84"/>
      <c r="AE28" s="84"/>
    </row>
    <row r="29" spans="1:40" ht="13.8" customHeight="1" thickBot="1">
      <c r="B29" s="82"/>
      <c r="C29" s="82"/>
      <c r="D29" s="82"/>
      <c r="E29" s="82"/>
      <c r="F29" s="82"/>
      <c r="G29" s="82"/>
      <c r="H29" s="82"/>
      <c r="I29" s="82"/>
      <c r="J29" s="366"/>
      <c r="K29" s="366"/>
      <c r="L29" s="367"/>
      <c r="M29" s="368"/>
      <c r="N29" s="368"/>
      <c r="O29" s="368"/>
      <c r="P29" s="368"/>
      <c r="Q29" s="368"/>
      <c r="R29" s="368"/>
      <c r="S29" s="368"/>
      <c r="T29" s="368"/>
      <c r="U29" s="368"/>
      <c r="V29" s="368"/>
      <c r="W29" s="368"/>
      <c r="X29" s="368"/>
      <c r="Y29" s="83"/>
      <c r="Z29" s="83"/>
      <c r="AA29" s="84"/>
      <c r="AB29" s="84"/>
      <c r="AC29" s="84"/>
      <c r="AD29" s="84"/>
      <c r="AE29" s="84"/>
    </row>
    <row r="30" spans="1:40" ht="20.100000000000001" customHeight="1" thickBot="1">
      <c r="A30" s="85" t="s">
        <v>2408</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11" t="str">
        <f>IF(L18="", "", IF(AND(OR(AND(B34="✓",F35="✓",B36=""), AND(B34="",B36="✓")),OR(AND(B39="✓",B40=""), AND(B39="",B40="✓")),B32="✓",O42&lt;&gt;"",T42&lt;&gt;""),"○","×"))</f>
        <v/>
      </c>
      <c r="AF30" s="512"/>
      <c r="AG30" s="28"/>
    </row>
    <row r="31" spans="1:40" ht="10.8" customHeight="1" thickBot="1">
      <c r="A31" s="370"/>
      <c r="B31" s="371"/>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372"/>
      <c r="AE31" s="372"/>
      <c r="AF31" s="373"/>
    </row>
    <row r="32" spans="1:40" ht="20.100000000000001" customHeight="1" thickBot="1">
      <c r="A32" s="258"/>
      <c r="B32" s="521"/>
      <c r="C32" s="522"/>
      <c r="D32" s="522"/>
      <c r="E32" s="523"/>
      <c r="F32" s="518" t="s">
        <v>2047</v>
      </c>
      <c r="G32" s="519"/>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374"/>
    </row>
    <row r="33" spans="1:38" ht="35.4" customHeight="1" thickBot="1">
      <c r="A33" s="258"/>
      <c r="B33" s="633" t="s">
        <v>2418</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374"/>
    </row>
    <row r="34" spans="1:38" ht="24.6" customHeight="1" thickBot="1">
      <c r="A34" s="258"/>
      <c r="B34" s="531"/>
      <c r="C34" s="532"/>
      <c r="D34" s="532"/>
      <c r="E34" s="532"/>
      <c r="F34" s="525" t="s">
        <v>2417</v>
      </c>
      <c r="G34" s="525"/>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6"/>
      <c r="AF34" s="374"/>
    </row>
    <row r="35" spans="1:38" ht="43.8" customHeight="1" thickBot="1">
      <c r="A35" s="258"/>
      <c r="B35" s="533"/>
      <c r="C35" s="534"/>
      <c r="D35" s="534"/>
      <c r="E35" s="535"/>
      <c r="F35" s="529"/>
      <c r="G35" s="530"/>
      <c r="H35" s="530"/>
      <c r="I35" s="530"/>
      <c r="J35" s="546" t="s">
        <v>2470</v>
      </c>
      <c r="K35" s="546"/>
      <c r="L35" s="546"/>
      <c r="M35" s="546"/>
      <c r="N35" s="546"/>
      <c r="O35" s="546"/>
      <c r="P35" s="546"/>
      <c r="Q35" s="546"/>
      <c r="R35" s="546"/>
      <c r="S35" s="546"/>
      <c r="T35" s="546"/>
      <c r="U35" s="546"/>
      <c r="V35" s="546"/>
      <c r="W35" s="546"/>
      <c r="X35" s="546"/>
      <c r="Y35" s="546"/>
      <c r="Z35" s="546"/>
      <c r="AA35" s="546"/>
      <c r="AB35" s="546"/>
      <c r="AC35" s="546"/>
      <c r="AD35" s="546"/>
      <c r="AE35" s="547"/>
      <c r="AF35" s="374"/>
    </row>
    <row r="36" spans="1:38" ht="23.4" customHeight="1" thickBot="1">
      <c r="A36" s="258"/>
      <c r="B36" s="507"/>
      <c r="C36" s="508"/>
      <c r="D36" s="508"/>
      <c r="E36" s="508"/>
      <c r="F36" s="527" t="s">
        <v>2554</v>
      </c>
      <c r="G36" s="527"/>
      <c r="H36" s="527"/>
      <c r="I36" s="527"/>
      <c r="J36" s="527"/>
      <c r="K36" s="527"/>
      <c r="L36" s="527"/>
      <c r="M36" s="527"/>
      <c r="N36" s="527"/>
      <c r="O36" s="527"/>
      <c r="P36" s="527"/>
      <c r="Q36" s="527"/>
      <c r="R36" s="527"/>
      <c r="S36" s="527"/>
      <c r="T36" s="527"/>
      <c r="U36" s="527"/>
      <c r="V36" s="527"/>
      <c r="W36" s="527"/>
      <c r="X36" s="527"/>
      <c r="Y36" s="527"/>
      <c r="Z36" s="527"/>
      <c r="AA36" s="527"/>
      <c r="AB36" s="527"/>
      <c r="AC36" s="527"/>
      <c r="AD36" s="527"/>
      <c r="AE36" s="528"/>
      <c r="AF36" s="374"/>
    </row>
    <row r="37" spans="1:38" ht="7.2" customHeight="1">
      <c r="A37" s="258"/>
      <c r="B37" s="391"/>
      <c r="C37" s="391"/>
      <c r="D37" s="391"/>
      <c r="E37" s="391"/>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74"/>
    </row>
    <row r="38" spans="1:38" ht="18" hidden="1" customHeight="1">
      <c r="A38" s="258"/>
      <c r="B38" s="520" t="s">
        <v>88</v>
      </c>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375"/>
      <c r="AB38" s="375"/>
      <c r="AC38" s="375"/>
      <c r="AD38" s="375"/>
      <c r="AE38" s="375"/>
      <c r="AF38" s="376"/>
    </row>
    <row r="39" spans="1:38" ht="35.4" hidden="1" customHeight="1" thickBot="1">
      <c r="A39" s="258"/>
      <c r="B39" s="521" t="s">
        <v>2501</v>
      </c>
      <c r="C39" s="522"/>
      <c r="D39" s="522"/>
      <c r="E39" s="523"/>
      <c r="F39" s="519" t="s">
        <v>2048</v>
      </c>
      <c r="G39" s="519"/>
      <c r="H39" s="519"/>
      <c r="I39" s="519"/>
      <c r="J39" s="519"/>
      <c r="K39" s="519"/>
      <c r="L39" s="519"/>
      <c r="M39" s="519"/>
      <c r="N39" s="519"/>
      <c r="O39" s="519"/>
      <c r="P39" s="519"/>
      <c r="Q39" s="519"/>
      <c r="R39" s="519"/>
      <c r="S39" s="519"/>
      <c r="T39" s="519"/>
      <c r="U39" s="519"/>
      <c r="V39" s="519"/>
      <c r="W39" s="519"/>
      <c r="X39" s="519"/>
      <c r="Y39" s="519"/>
      <c r="Z39" s="519"/>
      <c r="AA39" s="519"/>
      <c r="AB39" s="519"/>
      <c r="AC39" s="519"/>
      <c r="AD39" s="519"/>
      <c r="AE39" s="519"/>
      <c r="AF39" s="374"/>
    </row>
    <row r="40" spans="1:38" ht="29.4" hidden="1" customHeight="1" thickBot="1">
      <c r="A40" s="258"/>
      <c r="B40" s="521"/>
      <c r="C40" s="522"/>
      <c r="D40" s="522"/>
      <c r="E40" s="523"/>
      <c r="F40" s="519" t="s">
        <v>89</v>
      </c>
      <c r="G40" s="519"/>
      <c r="H40" s="519"/>
      <c r="I40" s="519"/>
      <c r="J40" s="519"/>
      <c r="K40" s="519"/>
      <c r="L40" s="519"/>
      <c r="M40" s="519"/>
      <c r="N40" s="519"/>
      <c r="O40" s="519"/>
      <c r="P40" s="519"/>
      <c r="Q40" s="519"/>
      <c r="R40" s="519"/>
      <c r="S40" s="519"/>
      <c r="T40" s="519"/>
      <c r="U40" s="519"/>
      <c r="V40" s="519"/>
      <c r="W40" s="519"/>
      <c r="X40" s="519"/>
      <c r="Y40" s="519"/>
      <c r="Z40" s="519"/>
      <c r="AA40" s="519"/>
      <c r="AB40" s="519"/>
      <c r="AC40" s="519"/>
      <c r="AD40" s="519"/>
      <c r="AE40" s="363"/>
      <c r="AF40" s="374"/>
    </row>
    <row r="41" spans="1:38" ht="10.8" customHeight="1" thickBot="1">
      <c r="A41" s="377"/>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8"/>
    </row>
    <row r="42" spans="1:38" ht="20.100000000000001" customHeight="1" thickBot="1">
      <c r="A42" s="379"/>
      <c r="C42" s="380" t="s">
        <v>73</v>
      </c>
      <c r="J42" s="513">
        <v>8</v>
      </c>
      <c r="K42" s="513"/>
      <c r="L42" s="380" t="s">
        <v>74</v>
      </c>
      <c r="M42" s="30"/>
      <c r="O42" s="514"/>
      <c r="P42" s="524"/>
      <c r="Q42" s="515"/>
      <c r="R42" s="380" t="s">
        <v>75</v>
      </c>
      <c r="T42" s="514"/>
      <c r="U42" s="515"/>
      <c r="V42" s="380" t="s">
        <v>76</v>
      </c>
      <c r="W42" s="513" t="s">
        <v>28</v>
      </c>
      <c r="X42" s="513"/>
      <c r="Y42" s="513"/>
      <c r="Z42" s="542" t="str">
        <f>IF(L18="","",L18)</f>
        <v/>
      </c>
      <c r="AA42" s="542"/>
      <c r="AB42" s="542"/>
      <c r="AC42" s="542"/>
      <c r="AD42" s="542"/>
      <c r="AE42" s="542"/>
      <c r="AF42" s="415"/>
      <c r="AG42" s="381"/>
      <c r="AH42" s="381"/>
      <c r="AI42" s="381"/>
      <c r="AJ42" s="381"/>
      <c r="AK42" s="381"/>
      <c r="AL42" s="381"/>
    </row>
    <row r="43" spans="1:38" ht="20.100000000000001" customHeight="1">
      <c r="A43" s="379"/>
      <c r="B43" s="382"/>
      <c r="C43" s="380"/>
      <c r="D43" s="380"/>
      <c r="E43" s="380"/>
      <c r="F43" s="380"/>
      <c r="G43" s="380"/>
      <c r="H43" s="380"/>
      <c r="I43" s="380"/>
      <c r="J43" s="380"/>
      <c r="K43" s="380"/>
      <c r="L43" s="380"/>
      <c r="M43" s="380"/>
      <c r="W43" s="516" t="s">
        <v>77</v>
      </c>
      <c r="X43" s="516"/>
      <c r="Y43" s="516"/>
      <c r="Z43" s="517" t="s">
        <v>11</v>
      </c>
      <c r="AA43" s="517"/>
      <c r="AB43" s="542" t="str">
        <f>IF(L22="", "",L22)</f>
        <v/>
      </c>
      <c r="AC43" s="542"/>
      <c r="AD43" s="542" t="str">
        <f>IF(L23="", "", L23)</f>
        <v/>
      </c>
      <c r="AE43" s="542"/>
      <c r="AF43" s="415"/>
      <c r="AG43" s="390"/>
      <c r="AH43" s="390"/>
      <c r="AJ43" s="389"/>
      <c r="AK43" s="389"/>
      <c r="AL43" s="381"/>
    </row>
    <row r="44" spans="1:38" ht="12" customHeight="1" thickBot="1">
      <c r="A44" s="383"/>
      <c r="B44" s="384"/>
      <c r="C44" s="385"/>
      <c r="D44" s="385"/>
      <c r="E44" s="385"/>
      <c r="F44" s="385"/>
      <c r="G44" s="385"/>
      <c r="H44" s="385"/>
      <c r="I44" s="385"/>
      <c r="J44" s="385"/>
      <c r="K44" s="385"/>
      <c r="L44" s="385"/>
      <c r="M44" s="385"/>
      <c r="N44" s="385"/>
      <c r="O44" s="385"/>
      <c r="P44" s="384"/>
      <c r="Q44" s="385"/>
      <c r="R44" s="386"/>
      <c r="S44" s="386"/>
      <c r="T44" s="386"/>
      <c r="U44" s="386"/>
      <c r="V44" s="386"/>
      <c r="W44" s="387"/>
      <c r="X44" s="387"/>
      <c r="Y44" s="387"/>
      <c r="Z44" s="387"/>
      <c r="AA44" s="387"/>
      <c r="AB44" s="387"/>
      <c r="AC44" s="387"/>
      <c r="AD44" s="387"/>
      <c r="AE44" s="387"/>
      <c r="AF44" s="388"/>
    </row>
    <row r="45" spans="1:38" ht="20.100000000000001" customHeight="1">
      <c r="A45" s="509" t="s">
        <v>2409</v>
      </c>
      <c r="B45" s="509"/>
      <c r="C45" s="509"/>
      <c r="D45" s="509"/>
      <c r="E45" s="509"/>
      <c r="F45" s="509"/>
      <c r="G45" s="509"/>
      <c r="H45" s="509"/>
      <c r="I45" s="509"/>
      <c r="J45" s="509"/>
      <c r="K45" s="509"/>
      <c r="L45" s="509"/>
      <c r="M45" s="509"/>
      <c r="N45" s="509"/>
      <c r="O45" s="509"/>
      <c r="P45" s="509"/>
      <c r="Q45" s="509"/>
      <c r="R45" s="509"/>
      <c r="S45" s="509"/>
      <c r="T45" s="509"/>
      <c r="U45" s="509"/>
      <c r="V45" s="509"/>
      <c r="W45" s="509"/>
      <c r="X45" s="509"/>
      <c r="Y45" s="509"/>
      <c r="Z45" s="509"/>
      <c r="AA45" s="509"/>
      <c r="AB45" s="509"/>
      <c r="AC45" s="509"/>
      <c r="AD45" s="509"/>
      <c r="AE45" s="509"/>
      <c r="AF45" s="509"/>
      <c r="AG45" s="392"/>
      <c r="AH45" s="392"/>
      <c r="AI45" s="392"/>
    </row>
    <row r="46" spans="1:38" ht="20.100000000000001" customHeight="1">
      <c r="A46" s="510"/>
      <c r="B46" s="510"/>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c r="AD46" s="510"/>
      <c r="AE46" s="510"/>
      <c r="AF46" s="510"/>
    </row>
    <row r="47" spans="1:38" s="86" customFormat="1" ht="20.100000000000001" customHeight="1">
      <c r="A47" s="85" t="s">
        <v>2407</v>
      </c>
      <c r="B47" s="82"/>
      <c r="C47" s="82"/>
      <c r="D47" s="82"/>
      <c r="E47" s="82"/>
      <c r="F47" s="82"/>
      <c r="G47" s="82"/>
      <c r="H47" s="82"/>
      <c r="I47" s="82"/>
      <c r="J47" s="82"/>
      <c r="K47" s="82"/>
      <c r="L47" s="369"/>
      <c r="M47" s="369"/>
      <c r="N47" s="369"/>
      <c r="O47" s="369"/>
      <c r="P47" s="369"/>
      <c r="Q47" s="369"/>
      <c r="R47" s="369"/>
      <c r="S47" s="369"/>
      <c r="T47" s="369"/>
      <c r="U47" s="369"/>
      <c r="V47" s="369"/>
      <c r="W47" s="369"/>
      <c r="X47" s="369"/>
      <c r="Y47" s="82"/>
      <c r="Z47" s="82"/>
      <c r="AA47" s="39"/>
      <c r="AB47" s="39"/>
      <c r="AC47" s="39"/>
      <c r="AD47" s="39"/>
      <c r="AE47" s="39"/>
    </row>
    <row r="48" spans="1:38" s="86" customFormat="1" ht="20.100000000000001" customHeight="1" thickBot="1">
      <c r="A48" s="93" t="s">
        <v>1956</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36" t="s">
        <v>2306</v>
      </c>
      <c r="B49" s="536"/>
      <c r="C49" s="536"/>
      <c r="D49" s="536"/>
      <c r="E49" s="536"/>
      <c r="F49" s="536"/>
      <c r="G49" s="536"/>
      <c r="H49" s="536"/>
      <c r="I49" s="536"/>
      <c r="J49" s="536"/>
      <c r="K49" s="536"/>
      <c r="L49" s="536"/>
      <c r="M49" s="536"/>
      <c r="N49" s="536"/>
      <c r="O49" s="536"/>
      <c r="P49" s="536"/>
      <c r="Q49" s="536"/>
      <c r="R49" s="536"/>
      <c r="S49" s="536"/>
      <c r="T49" s="536"/>
      <c r="U49" s="536"/>
      <c r="V49" s="536"/>
      <c r="W49" s="536"/>
      <c r="X49" s="536"/>
      <c r="Y49" s="536"/>
      <c r="Z49" s="536"/>
      <c r="AA49" s="536"/>
      <c r="AB49" s="536"/>
      <c r="AC49" s="536"/>
      <c r="AD49" s="536"/>
      <c r="AE49" s="537"/>
      <c r="AF49" s="409" t="str">
        <f>IF(L18="","",IF(AND(W51="✓",W52="✓",W53="✓",W54="✓"),"○","×"))</f>
        <v/>
      </c>
    </row>
    <row r="50" spans="1:41" s="86" customFormat="1" ht="17.399999999999999" customHeight="1" thickBot="1">
      <c r="A50" s="270" t="s">
        <v>2419</v>
      </c>
      <c r="B50" s="260"/>
      <c r="C50" s="260"/>
      <c r="D50" s="260"/>
      <c r="E50" s="260"/>
      <c r="F50" s="260"/>
      <c r="G50" s="260"/>
      <c r="H50" s="260"/>
      <c r="I50" s="260"/>
      <c r="J50" s="260"/>
      <c r="K50" s="260"/>
      <c r="L50" s="260"/>
      <c r="M50" s="260"/>
      <c r="N50" s="260"/>
      <c r="O50" s="260"/>
      <c r="P50" s="260"/>
      <c r="Q50" s="260"/>
      <c r="R50" s="260"/>
      <c r="S50" s="260"/>
      <c r="T50" s="260"/>
      <c r="U50" s="260"/>
      <c r="Y50" s="260"/>
      <c r="Z50" s="260"/>
      <c r="AA50" s="260"/>
      <c r="AB50" s="260"/>
      <c r="AC50" s="260"/>
      <c r="AD50" s="260"/>
      <c r="AE50" s="260"/>
      <c r="AF50" s="408"/>
    </row>
    <row r="51" spans="1:41" s="86" customFormat="1" ht="18">
      <c r="A51" s="598" t="s">
        <v>2055</v>
      </c>
      <c r="B51" s="599"/>
      <c r="C51" s="599"/>
      <c r="D51" s="599"/>
      <c r="E51" s="599"/>
      <c r="F51" s="599"/>
      <c r="G51" s="599"/>
      <c r="H51" s="599"/>
      <c r="I51" s="599"/>
      <c r="J51" s="599"/>
      <c r="K51" s="599"/>
      <c r="L51" s="599"/>
      <c r="M51" s="599"/>
      <c r="N51" s="599"/>
      <c r="O51" s="599"/>
      <c r="P51" s="599"/>
      <c r="Q51" s="599"/>
      <c r="R51" s="599"/>
      <c r="S51" s="600"/>
      <c r="T51" s="597">
        <f>COUNTIF($Z$58:$AB$157,"*介護予防*")</f>
        <v>0</v>
      </c>
      <c r="U51" s="597"/>
      <c r="V51" s="428" t="s">
        <v>2056</v>
      </c>
      <c r="W51" s="444"/>
      <c r="Y51" s="270"/>
      <c r="Z51" s="270"/>
      <c r="AA51" s="270"/>
      <c r="AB51" s="270"/>
      <c r="AC51" s="270"/>
      <c r="AD51" s="270"/>
      <c r="AE51" s="270"/>
      <c r="AF51" s="270"/>
    </row>
    <row r="52" spans="1:41" s="86" customFormat="1" ht="18">
      <c r="A52" s="598" t="s">
        <v>2372</v>
      </c>
      <c r="B52" s="599"/>
      <c r="C52" s="599"/>
      <c r="D52" s="599"/>
      <c r="E52" s="599"/>
      <c r="F52" s="599"/>
      <c r="G52" s="599"/>
      <c r="H52" s="599"/>
      <c r="I52" s="599"/>
      <c r="J52" s="599"/>
      <c r="K52" s="599"/>
      <c r="L52" s="599"/>
      <c r="M52" s="599"/>
      <c r="N52" s="599"/>
      <c r="O52" s="599"/>
      <c r="P52" s="599"/>
      <c r="Q52" s="599"/>
      <c r="R52" s="599"/>
      <c r="S52" s="600"/>
      <c r="T52" s="597">
        <f>COUNTIF($Z$58:$AB$157,"*短期利用型*")</f>
        <v>0</v>
      </c>
      <c r="U52" s="597"/>
      <c r="V52" s="428" t="s">
        <v>2056</v>
      </c>
      <c r="W52" s="445"/>
      <c r="Y52" s="270"/>
      <c r="Z52" s="270"/>
      <c r="AA52" s="270"/>
      <c r="AB52" s="270"/>
      <c r="AC52" s="270"/>
      <c r="AD52" s="270"/>
      <c r="AE52" s="270"/>
      <c r="AF52" s="270"/>
    </row>
    <row r="53" spans="1:41" s="86" customFormat="1" ht="18">
      <c r="A53" s="598" t="s">
        <v>2374</v>
      </c>
      <c r="B53" s="599"/>
      <c r="C53" s="599"/>
      <c r="D53" s="599"/>
      <c r="E53" s="599"/>
      <c r="F53" s="599"/>
      <c r="G53" s="599"/>
      <c r="H53" s="599"/>
      <c r="I53" s="599"/>
      <c r="J53" s="599"/>
      <c r="K53" s="599"/>
      <c r="L53" s="599"/>
      <c r="M53" s="599"/>
      <c r="N53" s="599"/>
      <c r="O53" s="599"/>
      <c r="P53" s="599"/>
      <c r="Q53" s="599"/>
      <c r="R53" s="599"/>
      <c r="S53" s="600"/>
      <c r="T53" s="597">
        <f>COUNTIF($Z$58:$AB$157,"*独自*")+COUNTIF($Z$58:$AB$157,"介護予防ケアマネジメント")</f>
        <v>0</v>
      </c>
      <c r="U53" s="597"/>
      <c r="V53" s="428" t="s">
        <v>2056</v>
      </c>
      <c r="W53" s="445"/>
      <c r="Y53" s="270"/>
      <c r="Z53" s="270"/>
      <c r="AA53" s="270"/>
      <c r="AB53" s="270"/>
      <c r="AC53" s="270"/>
      <c r="AD53" s="270"/>
      <c r="AE53" s="270"/>
      <c r="AF53" s="270"/>
    </row>
    <row r="54" spans="1:41" s="86" customFormat="1" ht="18.600000000000001" thickBot="1">
      <c r="A54" s="598" t="s">
        <v>2373</v>
      </c>
      <c r="B54" s="599"/>
      <c r="C54" s="599"/>
      <c r="D54" s="599"/>
      <c r="E54" s="599"/>
      <c r="F54" s="599"/>
      <c r="G54" s="599"/>
      <c r="H54" s="599"/>
      <c r="I54" s="599"/>
      <c r="J54" s="599"/>
      <c r="K54" s="599"/>
      <c r="L54" s="599"/>
      <c r="M54" s="599"/>
      <c r="N54" s="599"/>
      <c r="O54" s="599"/>
      <c r="P54" s="599"/>
      <c r="Q54" s="599"/>
      <c r="R54" s="599"/>
      <c r="S54" s="600"/>
      <c r="T54" s="597">
        <f>COUNTIF(AO58:AP157,"その他")</f>
        <v>0</v>
      </c>
      <c r="U54" s="597"/>
      <c r="V54" s="428" t="s">
        <v>2056</v>
      </c>
      <c r="W54" s="446"/>
      <c r="Y54" s="270"/>
      <c r="Z54" s="270"/>
      <c r="AA54" s="270"/>
      <c r="AB54" s="270"/>
      <c r="AC54" s="270"/>
      <c r="AD54" s="270"/>
      <c r="AE54" s="270"/>
      <c r="AF54" s="270"/>
    </row>
    <row r="55" spans="1:41" s="86" customFormat="1" ht="18">
      <c r="A55" s="395"/>
      <c r="B55" s="395"/>
      <c r="C55" s="395"/>
      <c r="D55" s="395"/>
      <c r="E55" s="395"/>
      <c r="F55" s="395"/>
      <c r="G55" s="395"/>
      <c r="H55" s="395"/>
      <c r="I55" s="395"/>
      <c r="J55" s="395"/>
      <c r="K55" s="395"/>
      <c r="L55" s="395"/>
      <c r="M55" s="395"/>
      <c r="N55" s="395"/>
      <c r="O55" s="395"/>
      <c r="P55" s="395"/>
      <c r="Q55" s="395"/>
      <c r="R55" s="395"/>
      <c r="S55" s="395"/>
      <c r="T55" s="395"/>
      <c r="U55" s="395"/>
      <c r="V55" s="395"/>
      <c r="Y55" s="270"/>
      <c r="Z55" s="270"/>
      <c r="AA55" s="270"/>
      <c r="AB55" s="270"/>
      <c r="AC55" s="270"/>
      <c r="AD55" s="270"/>
      <c r="AE55" s="270"/>
      <c r="AF55" s="270"/>
    </row>
    <row r="56" spans="1:41" s="86" customFormat="1" ht="25.95" customHeight="1">
      <c r="A56" s="601" t="s">
        <v>18</v>
      </c>
      <c r="B56" s="603" t="s">
        <v>19</v>
      </c>
      <c r="C56" s="604"/>
      <c r="D56" s="604"/>
      <c r="E56" s="604"/>
      <c r="F56" s="604"/>
      <c r="G56" s="604"/>
      <c r="H56" s="604"/>
      <c r="I56" s="604"/>
      <c r="J56" s="604"/>
      <c r="K56" s="579"/>
      <c r="L56" s="603" t="s">
        <v>20</v>
      </c>
      <c r="M56" s="604"/>
      <c r="N56" s="604"/>
      <c r="O56" s="604"/>
      <c r="P56" s="579"/>
      <c r="Q56" s="581" t="s">
        <v>21</v>
      </c>
      <c r="R56" s="582"/>
      <c r="S56" s="582"/>
      <c r="T56" s="582"/>
      <c r="U56" s="582"/>
      <c r="V56" s="583"/>
      <c r="W56" s="539" t="s">
        <v>22</v>
      </c>
      <c r="X56" s="539"/>
      <c r="Y56" s="539"/>
      <c r="Z56" s="539" t="s">
        <v>23</v>
      </c>
      <c r="AA56" s="539"/>
      <c r="AB56" s="539"/>
      <c r="AC56" s="634" t="s">
        <v>2304</v>
      </c>
      <c r="AD56" s="584" t="s">
        <v>2420</v>
      </c>
      <c r="AE56" s="579" t="s">
        <v>2307</v>
      </c>
      <c r="AF56"/>
      <c r="AG56"/>
      <c r="AH56"/>
      <c r="AI56"/>
      <c r="AJ56"/>
      <c r="AK56"/>
      <c r="AL56"/>
    </row>
    <row r="57" spans="1:41" s="86" customFormat="1" ht="47.4" customHeight="1" thickBot="1">
      <c r="A57" s="602"/>
      <c r="B57" s="605"/>
      <c r="C57" s="606"/>
      <c r="D57" s="606"/>
      <c r="E57" s="606"/>
      <c r="F57" s="606"/>
      <c r="G57" s="606"/>
      <c r="H57" s="606"/>
      <c r="I57" s="606"/>
      <c r="J57" s="606"/>
      <c r="K57" s="607"/>
      <c r="L57" s="605"/>
      <c r="M57" s="606"/>
      <c r="N57" s="606"/>
      <c r="O57" s="606"/>
      <c r="P57" s="607"/>
      <c r="Q57" s="540" t="s">
        <v>24</v>
      </c>
      <c r="R57" s="608"/>
      <c r="S57" s="608"/>
      <c r="T57" s="608"/>
      <c r="U57" s="608"/>
      <c r="V57" s="183" t="s">
        <v>25</v>
      </c>
      <c r="W57" s="540"/>
      <c r="X57" s="540"/>
      <c r="Y57" s="540"/>
      <c r="Z57" s="540"/>
      <c r="AA57" s="540"/>
      <c r="AB57" s="540"/>
      <c r="AC57" s="635"/>
      <c r="AD57" s="585"/>
      <c r="AE57" s="580"/>
      <c r="AF57"/>
      <c r="AG57"/>
      <c r="AH57"/>
      <c r="AI57"/>
      <c r="AJ57"/>
      <c r="AK57"/>
      <c r="AL57"/>
    </row>
    <row r="58" spans="1:41" ht="45" customHeight="1">
      <c r="A58" s="96">
        <v>1</v>
      </c>
      <c r="B58" s="612"/>
      <c r="C58" s="613"/>
      <c r="D58" s="613"/>
      <c r="E58" s="613"/>
      <c r="F58" s="613"/>
      <c r="G58" s="613"/>
      <c r="H58" s="613"/>
      <c r="I58" s="613"/>
      <c r="J58" s="613"/>
      <c r="K58" s="614"/>
      <c r="L58" s="627"/>
      <c r="M58" s="628"/>
      <c r="N58" s="628"/>
      <c r="O58" s="628"/>
      <c r="P58" s="629"/>
      <c r="Q58" s="615"/>
      <c r="R58" s="616"/>
      <c r="S58" s="616"/>
      <c r="T58" s="616"/>
      <c r="U58" s="617"/>
      <c r="V58" s="261"/>
      <c r="W58" s="543"/>
      <c r="X58" s="544"/>
      <c r="Y58" s="545"/>
      <c r="Z58" s="541"/>
      <c r="AA58" s="541"/>
      <c r="AB58" s="541"/>
      <c r="AC58" s="321" t="str">
        <f>IFERROR(VLOOKUP(Z58,【参考】数式用!$A$4:$B$54,2,FALSE),"")</f>
        <v/>
      </c>
      <c r="AD58" s="212"/>
      <c r="AE58" s="211"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4" t="str">
        <f>IF($L$18="", "", VLOOKUP(Z58,【参考】数式用!$A$4:$M$54,13,FALSE))</f>
        <v/>
      </c>
      <c r="AO58" s="46" t="e">
        <f>VLOOKUP(Z58,【参考】数式用!$A$2:$N$54,14,FALSE)</f>
        <v>#N/A</v>
      </c>
    </row>
    <row r="59" spans="1:41" ht="45" customHeight="1">
      <c r="A59" s="96">
        <v>2</v>
      </c>
      <c r="B59" s="592"/>
      <c r="C59" s="593"/>
      <c r="D59" s="593"/>
      <c r="E59" s="593"/>
      <c r="F59" s="593"/>
      <c r="G59" s="593"/>
      <c r="H59" s="593"/>
      <c r="I59" s="593"/>
      <c r="J59" s="593"/>
      <c r="K59" s="594"/>
      <c r="L59" s="589"/>
      <c r="M59" s="590"/>
      <c r="N59" s="590"/>
      <c r="O59" s="590"/>
      <c r="P59" s="591"/>
      <c r="Q59" s="586"/>
      <c r="R59" s="587"/>
      <c r="S59" s="587"/>
      <c r="T59" s="587"/>
      <c r="U59" s="588"/>
      <c r="V59" s="261"/>
      <c r="W59" s="538"/>
      <c r="X59" s="538"/>
      <c r="Y59" s="538"/>
      <c r="Z59" s="504"/>
      <c r="AA59" s="505"/>
      <c r="AB59" s="506"/>
      <c r="AC59" s="321" t="str">
        <f>IFERROR(VLOOKUP(Z59,【参考】数式用!$A$4:$B$54,2,FALSE),"")</f>
        <v/>
      </c>
      <c r="AD59" s="212"/>
      <c r="AE59" s="211" t="str">
        <f>IF(B59="","",IF(AO59="総合事業","数式を削除して手入力",IFERROR(INDEX(【参考】数式用!$AT$3:$AV$452,MATCH(Q59&amp;V59,【参考】数式用!$AS$3:$AS$452,0),MATCH(VLOOKUP(Z59,【参考】数式用!$AW$2:$AX$53,2,FALSE),【参考】数式用!$AT$2:$AV$2,0)),10)))</f>
        <v/>
      </c>
      <c r="AN59" s="394" t="str">
        <f>IF($L$18="", "", VLOOKUP(Z59,【参考】数式用!$A$4:$M$54,13,FALSE))</f>
        <v/>
      </c>
      <c r="AO59" s="46" t="e">
        <f>VLOOKUP(Z59,【参考】数式用!$A$2:$N$54,14,FALSE)</f>
        <v>#N/A</v>
      </c>
    </row>
    <row r="60" spans="1:41" ht="49.95" customHeight="1">
      <c r="A60" s="96">
        <f t="shared" ref="A60:A96" si="0">A59+1</f>
        <v>3</v>
      </c>
      <c r="B60" s="592"/>
      <c r="C60" s="593"/>
      <c r="D60" s="593"/>
      <c r="E60" s="593"/>
      <c r="F60" s="593"/>
      <c r="G60" s="593"/>
      <c r="H60" s="593"/>
      <c r="I60" s="593"/>
      <c r="J60" s="593"/>
      <c r="K60" s="594"/>
      <c r="L60" s="589"/>
      <c r="M60" s="590"/>
      <c r="N60" s="590"/>
      <c r="O60" s="590"/>
      <c r="P60" s="591"/>
      <c r="Q60" s="586"/>
      <c r="R60" s="587"/>
      <c r="S60" s="587"/>
      <c r="T60" s="587"/>
      <c r="U60" s="588"/>
      <c r="V60" s="261"/>
      <c r="W60" s="538"/>
      <c r="X60" s="538"/>
      <c r="Y60" s="538"/>
      <c r="Z60" s="504"/>
      <c r="AA60" s="505"/>
      <c r="AB60" s="506"/>
      <c r="AC60" s="321" t="str">
        <f>IFERROR(VLOOKUP(Z60,【参考】数式用!$A$4:$B$54,2,FALSE),"")</f>
        <v/>
      </c>
      <c r="AD60" s="212"/>
      <c r="AE60" s="211" t="str">
        <f>IF(B60="","",IF(AO60="総合事業","数式を削除して手入力",IFERROR(INDEX(【参考】数式用!$AT$3:$AV$452,MATCH(Q60&amp;V60,【参考】数式用!$AS$3:$AS$452,0),MATCH(VLOOKUP(Z60,【参考】数式用!$AW$2:$AX$53,2,FALSE),【参考】数式用!$AT$2:$AV$2,0)),10)))</f>
        <v/>
      </c>
      <c r="AN60" s="394" t="str">
        <f>IF($L$18="", "", VLOOKUP(Z60,【参考】数式用!$A$4:$M$54,13,FALSE))</f>
        <v/>
      </c>
      <c r="AO60" s="46" t="e">
        <f>VLOOKUP(Z60,【参考】数式用!$A$2:$N$54,14,FALSE)</f>
        <v>#N/A</v>
      </c>
    </row>
    <row r="61" spans="1:41" ht="49.95" customHeight="1">
      <c r="A61" s="96">
        <f t="shared" si="0"/>
        <v>4</v>
      </c>
      <c r="B61" s="592"/>
      <c r="C61" s="593"/>
      <c r="D61" s="593"/>
      <c r="E61" s="593"/>
      <c r="F61" s="593"/>
      <c r="G61" s="593"/>
      <c r="H61" s="593"/>
      <c r="I61" s="593"/>
      <c r="J61" s="593"/>
      <c r="K61" s="594"/>
      <c r="L61" s="589"/>
      <c r="M61" s="590"/>
      <c r="N61" s="590"/>
      <c r="O61" s="590"/>
      <c r="P61" s="591"/>
      <c r="Q61" s="586"/>
      <c r="R61" s="587"/>
      <c r="S61" s="587"/>
      <c r="T61" s="587"/>
      <c r="U61" s="588"/>
      <c r="V61" s="261"/>
      <c r="W61" s="538"/>
      <c r="X61" s="538"/>
      <c r="Y61" s="538"/>
      <c r="Z61" s="504"/>
      <c r="AA61" s="505"/>
      <c r="AB61" s="506"/>
      <c r="AC61" s="321" t="str">
        <f>IFERROR(VLOOKUP(Z61,【参考】数式用!$A$4:$B$54,2,FALSE),"")</f>
        <v/>
      </c>
      <c r="AD61" s="212"/>
      <c r="AE61" s="211" t="str">
        <f>IF(B61="","",IF(AO61="総合事業","数式を削除して手入力",IFERROR(INDEX(【参考】数式用!$AT$3:$AV$452,MATCH(Q61&amp;V61,【参考】数式用!$AS$3:$AS$452,0),MATCH(VLOOKUP(Z61,【参考】数式用!$AW$2:$AX$53,2,FALSE),【参考】数式用!$AT$2:$AV$2,0)),10)))</f>
        <v/>
      </c>
      <c r="AN61" s="394" t="str">
        <f>IF($L$18="", "", VLOOKUP(Z61,【参考】数式用!$A$4:$M$54,13,FALSE))</f>
        <v/>
      </c>
      <c r="AO61" s="46" t="e">
        <f>VLOOKUP(Z61,【参考】数式用!$A$2:$N$54,14,FALSE)</f>
        <v>#N/A</v>
      </c>
    </row>
    <row r="62" spans="1:41" ht="49.95" customHeight="1">
      <c r="A62" s="96">
        <f t="shared" si="0"/>
        <v>5</v>
      </c>
      <c r="B62" s="592"/>
      <c r="C62" s="593"/>
      <c r="D62" s="593"/>
      <c r="E62" s="593"/>
      <c r="F62" s="593"/>
      <c r="G62" s="593"/>
      <c r="H62" s="593"/>
      <c r="I62" s="593"/>
      <c r="J62" s="593"/>
      <c r="K62" s="594"/>
      <c r="L62" s="589"/>
      <c r="M62" s="590"/>
      <c r="N62" s="590"/>
      <c r="O62" s="590"/>
      <c r="P62" s="591"/>
      <c r="Q62" s="586"/>
      <c r="R62" s="587"/>
      <c r="S62" s="587"/>
      <c r="T62" s="587"/>
      <c r="U62" s="588"/>
      <c r="V62" s="261"/>
      <c r="W62" s="538"/>
      <c r="X62" s="538"/>
      <c r="Y62" s="538"/>
      <c r="Z62" s="541"/>
      <c r="AA62" s="541"/>
      <c r="AB62" s="541"/>
      <c r="AC62" s="321" t="str">
        <f>IFERROR(VLOOKUP(Z62,【参考】数式用!$A$4:$B$54,2,FALSE),"")</f>
        <v/>
      </c>
      <c r="AD62" s="212"/>
      <c r="AE62" s="211" t="str">
        <f>IF(B62="","",IF(AO62="総合事業","数式を削除して手入力",IFERROR(INDEX(【参考】数式用!$AT$3:$AV$452,MATCH(Q62&amp;V62,【参考】数式用!$AS$3:$AS$452,0),MATCH(VLOOKUP(Z62,【参考】数式用!$AW$2:$AX$53,2,FALSE),【参考】数式用!$AT$2:$AV$2,0)),10)))</f>
        <v/>
      </c>
      <c r="AN62" s="394" t="str">
        <f>IF($L$18="", "", VLOOKUP(Z62,【参考】数式用!$A$4:$M$54,13,FALSE))</f>
        <v/>
      </c>
      <c r="AO62" s="46" t="e">
        <f>VLOOKUP(Z62,【参考】数式用!$A$2:$N$54,14,FALSE)</f>
        <v>#N/A</v>
      </c>
    </row>
    <row r="63" spans="1:41" ht="49.95" customHeight="1">
      <c r="A63" s="96">
        <f t="shared" si="0"/>
        <v>6</v>
      </c>
      <c r="B63" s="592"/>
      <c r="C63" s="593"/>
      <c r="D63" s="593"/>
      <c r="E63" s="593"/>
      <c r="F63" s="593"/>
      <c r="G63" s="593"/>
      <c r="H63" s="593"/>
      <c r="I63" s="593"/>
      <c r="J63" s="593"/>
      <c r="K63" s="594"/>
      <c r="L63" s="589"/>
      <c r="M63" s="590"/>
      <c r="N63" s="590"/>
      <c r="O63" s="590"/>
      <c r="P63" s="591"/>
      <c r="Q63" s="586"/>
      <c r="R63" s="587"/>
      <c r="S63" s="587"/>
      <c r="T63" s="587"/>
      <c r="U63" s="588"/>
      <c r="V63" s="261"/>
      <c r="W63" s="538"/>
      <c r="X63" s="538"/>
      <c r="Y63" s="538"/>
      <c r="Z63" s="541"/>
      <c r="AA63" s="541"/>
      <c r="AB63" s="541"/>
      <c r="AC63" s="321" t="str">
        <f>IFERROR(VLOOKUP(Z63,【参考】数式用!$A$4:$B$54,2,FALSE),"")</f>
        <v/>
      </c>
      <c r="AD63" s="212"/>
      <c r="AE63" s="211" t="str">
        <f>IF(B63="","",IF(AO63="総合事業","数式を削除して手入力",IFERROR(INDEX(【参考】数式用!$AT$3:$AV$452,MATCH(Q63&amp;V63,【参考】数式用!$AS$3:$AS$452,0),MATCH(VLOOKUP(Z63,【参考】数式用!$AW$2:$AX$53,2,FALSE),【参考】数式用!$AT$2:$AV$2,0)),10)))</f>
        <v/>
      </c>
      <c r="AN63" s="394" t="str">
        <f>IF($L$18="", "", VLOOKUP(Z63,【参考】数式用!$A$4:$M$54,13,FALSE))</f>
        <v/>
      </c>
      <c r="AO63" s="46" t="e">
        <f>VLOOKUP(Z63,【参考】数式用!$A$2:$N$54,14,FALSE)</f>
        <v>#N/A</v>
      </c>
    </row>
    <row r="64" spans="1:41" ht="49.95" customHeight="1">
      <c r="A64" s="96">
        <f t="shared" si="0"/>
        <v>7</v>
      </c>
      <c r="B64" s="592"/>
      <c r="C64" s="593"/>
      <c r="D64" s="593"/>
      <c r="E64" s="593"/>
      <c r="F64" s="593"/>
      <c r="G64" s="593"/>
      <c r="H64" s="593"/>
      <c r="I64" s="593"/>
      <c r="J64" s="593"/>
      <c r="K64" s="594"/>
      <c r="L64" s="589"/>
      <c r="M64" s="590"/>
      <c r="N64" s="590"/>
      <c r="O64" s="590"/>
      <c r="P64" s="591"/>
      <c r="Q64" s="586"/>
      <c r="R64" s="587"/>
      <c r="S64" s="587"/>
      <c r="T64" s="587"/>
      <c r="U64" s="588"/>
      <c r="V64" s="261"/>
      <c r="W64" s="538"/>
      <c r="X64" s="538"/>
      <c r="Y64" s="538"/>
      <c r="Z64" s="541"/>
      <c r="AA64" s="541"/>
      <c r="AB64" s="541"/>
      <c r="AC64" s="321" t="str">
        <f>IFERROR(VLOOKUP(Z64,【参考】数式用!$A$4:$B$54,2,FALSE),"")</f>
        <v/>
      </c>
      <c r="AD64" s="212"/>
      <c r="AE64" s="211" t="str">
        <f>IF(B64="","",IF(AO64="総合事業","数式を削除して手入力",IFERROR(INDEX(【参考】数式用!$AT$3:$AV$452,MATCH(Q64&amp;V64,【参考】数式用!$AS$3:$AS$452,0),MATCH(VLOOKUP(Z64,【参考】数式用!$AW$2:$AX$53,2,FALSE),【参考】数式用!$AT$2:$AV$2,0)),10)))</f>
        <v/>
      </c>
      <c r="AN64" s="394" t="str">
        <f>IF($L$18="", "", VLOOKUP(Z64,【参考】数式用!$A$4:$M$54,13,FALSE))</f>
        <v/>
      </c>
      <c r="AO64" s="46" t="e">
        <f>VLOOKUP(Z64,【参考】数式用!$A$2:$N$54,14,FALSE)</f>
        <v>#N/A</v>
      </c>
    </row>
    <row r="65" spans="1:41" ht="49.95" customHeight="1">
      <c r="A65" s="96">
        <f t="shared" si="0"/>
        <v>8</v>
      </c>
      <c r="B65" s="592"/>
      <c r="C65" s="593"/>
      <c r="D65" s="593"/>
      <c r="E65" s="593"/>
      <c r="F65" s="593"/>
      <c r="G65" s="593"/>
      <c r="H65" s="593"/>
      <c r="I65" s="593"/>
      <c r="J65" s="593"/>
      <c r="K65" s="594"/>
      <c r="L65" s="589"/>
      <c r="M65" s="590"/>
      <c r="N65" s="590"/>
      <c r="O65" s="590"/>
      <c r="P65" s="591"/>
      <c r="Q65" s="586"/>
      <c r="R65" s="587"/>
      <c r="S65" s="587"/>
      <c r="T65" s="587"/>
      <c r="U65" s="588"/>
      <c r="V65" s="261"/>
      <c r="W65" s="538"/>
      <c r="X65" s="538"/>
      <c r="Y65" s="538"/>
      <c r="Z65" s="541"/>
      <c r="AA65" s="541"/>
      <c r="AB65" s="541"/>
      <c r="AC65" s="321" t="str">
        <f>IFERROR(VLOOKUP(Z65,【参考】数式用!$A$4:$B$54,2,FALSE),"")</f>
        <v/>
      </c>
      <c r="AD65" s="212"/>
      <c r="AE65" s="211" t="str">
        <f>IF(B65="","",IF(AO65="総合事業","数式を削除して手入力",IFERROR(INDEX(【参考】数式用!$AT$3:$AV$452,MATCH(Q65&amp;V65,【参考】数式用!$AS$3:$AS$452,0),MATCH(VLOOKUP(Z65,【参考】数式用!$AW$2:$AX$53,2,FALSE),【参考】数式用!$AT$2:$AV$2,0)),10)))</f>
        <v/>
      </c>
      <c r="AN65" s="394" t="str">
        <f>IF($L$18="", "", VLOOKUP(Z65,【参考】数式用!$A$4:$M$54,13,FALSE))</f>
        <v/>
      </c>
      <c r="AO65" s="46" t="e">
        <f>VLOOKUP(Z65,【参考】数式用!$A$2:$N$54,14,FALSE)</f>
        <v>#N/A</v>
      </c>
    </row>
    <row r="66" spans="1:41" ht="49.95" customHeight="1">
      <c r="A66" s="96">
        <f t="shared" si="0"/>
        <v>9</v>
      </c>
      <c r="B66" s="592"/>
      <c r="C66" s="593"/>
      <c r="D66" s="593"/>
      <c r="E66" s="593"/>
      <c r="F66" s="593"/>
      <c r="G66" s="593"/>
      <c r="H66" s="593"/>
      <c r="I66" s="593"/>
      <c r="J66" s="593"/>
      <c r="K66" s="594"/>
      <c r="L66" s="589"/>
      <c r="M66" s="590"/>
      <c r="N66" s="590"/>
      <c r="O66" s="590"/>
      <c r="P66" s="591"/>
      <c r="Q66" s="586"/>
      <c r="R66" s="587"/>
      <c r="S66" s="587"/>
      <c r="T66" s="587"/>
      <c r="U66" s="588"/>
      <c r="V66" s="261"/>
      <c r="W66" s="538"/>
      <c r="X66" s="538"/>
      <c r="Y66" s="538"/>
      <c r="Z66" s="541"/>
      <c r="AA66" s="541"/>
      <c r="AB66" s="541"/>
      <c r="AC66" s="321" t="str">
        <f>IFERROR(VLOOKUP(Z66,【参考】数式用!$A$4:$B$54,2,FALSE),"")</f>
        <v/>
      </c>
      <c r="AD66" s="212"/>
      <c r="AE66" s="211" t="str">
        <f>IF(B66="","",IF(AO66="総合事業","数式を削除して手入力",IFERROR(INDEX(【参考】数式用!$AT$3:$AV$452,MATCH(Q66&amp;V66,【参考】数式用!$AS$3:$AS$452,0),MATCH(VLOOKUP(Z66,【参考】数式用!$AW$2:$AX$53,2,FALSE),【参考】数式用!$AT$2:$AV$2,0)),10)))</f>
        <v/>
      </c>
      <c r="AN66" s="394" t="str">
        <f>IF($L$18="", "", VLOOKUP(Z66,【参考】数式用!$A$4:$M$54,13,FALSE))</f>
        <v/>
      </c>
      <c r="AO66" s="46" t="e">
        <f>VLOOKUP(Z66,【参考】数式用!$A$2:$N$54,14,FALSE)</f>
        <v>#N/A</v>
      </c>
    </row>
    <row r="67" spans="1:41" ht="49.95" customHeight="1">
      <c r="A67" s="96">
        <f t="shared" si="0"/>
        <v>10</v>
      </c>
      <c r="B67" s="592"/>
      <c r="C67" s="593"/>
      <c r="D67" s="593"/>
      <c r="E67" s="593"/>
      <c r="F67" s="593"/>
      <c r="G67" s="593"/>
      <c r="H67" s="593"/>
      <c r="I67" s="593"/>
      <c r="J67" s="593"/>
      <c r="K67" s="594"/>
      <c r="L67" s="589"/>
      <c r="M67" s="590"/>
      <c r="N67" s="590"/>
      <c r="O67" s="590"/>
      <c r="P67" s="591"/>
      <c r="Q67" s="586"/>
      <c r="R67" s="587"/>
      <c r="S67" s="587"/>
      <c r="T67" s="587"/>
      <c r="U67" s="588"/>
      <c r="V67" s="261"/>
      <c r="W67" s="538"/>
      <c r="X67" s="538"/>
      <c r="Y67" s="538"/>
      <c r="Z67" s="541"/>
      <c r="AA67" s="541"/>
      <c r="AB67" s="541"/>
      <c r="AC67" s="321" t="str">
        <f>IFERROR(VLOOKUP(Z67,【参考】数式用!$A$4:$B$54,2,FALSE),"")</f>
        <v/>
      </c>
      <c r="AD67" s="212"/>
      <c r="AE67" s="211" t="str">
        <f>IF(B67="","",IF(AO67="総合事業","数式を削除して手入力",IFERROR(INDEX(【参考】数式用!$AT$3:$AV$452,MATCH(Q67&amp;V67,【参考】数式用!$AS$3:$AS$452,0),MATCH(VLOOKUP(Z67,【参考】数式用!$AW$2:$AX$53,2,FALSE),【参考】数式用!$AT$2:$AV$2,0)),10)))</f>
        <v/>
      </c>
      <c r="AN67" s="394" t="str">
        <f>IF($L$18="", "", VLOOKUP(Z67,【参考】数式用!$A$4:$M$54,13,FALSE))</f>
        <v/>
      </c>
      <c r="AO67" s="46" t="e">
        <f>VLOOKUP(Z67,【参考】数式用!$A$2:$N$54,14,FALSE)</f>
        <v>#N/A</v>
      </c>
    </row>
    <row r="68" spans="1:41" ht="49.95" customHeight="1">
      <c r="A68" s="96">
        <f t="shared" si="0"/>
        <v>11</v>
      </c>
      <c r="B68" s="592"/>
      <c r="C68" s="593"/>
      <c r="D68" s="593"/>
      <c r="E68" s="593"/>
      <c r="F68" s="593"/>
      <c r="G68" s="593"/>
      <c r="H68" s="593"/>
      <c r="I68" s="593"/>
      <c r="J68" s="593"/>
      <c r="K68" s="594"/>
      <c r="L68" s="589"/>
      <c r="M68" s="590"/>
      <c r="N68" s="590"/>
      <c r="O68" s="590"/>
      <c r="P68" s="591"/>
      <c r="Q68" s="586"/>
      <c r="R68" s="587"/>
      <c r="S68" s="587"/>
      <c r="T68" s="587"/>
      <c r="U68" s="588"/>
      <c r="V68" s="261"/>
      <c r="W68" s="538"/>
      <c r="X68" s="538"/>
      <c r="Y68" s="538"/>
      <c r="Z68" s="541"/>
      <c r="AA68" s="541"/>
      <c r="AB68" s="541"/>
      <c r="AC68" s="321" t="str">
        <f>IFERROR(VLOOKUP(Z68,【参考】数式用!$A$4:$B$54,2,FALSE),"")</f>
        <v/>
      </c>
      <c r="AD68" s="212"/>
      <c r="AE68" s="211" t="str">
        <f>IF(B68="","",IF(AO68="総合事業","数式を削除して手入力",IFERROR(INDEX(【参考】数式用!$AT$3:$AV$452,MATCH(Q68&amp;V68,【参考】数式用!$AS$3:$AS$452,0),MATCH(VLOOKUP(Z68,【参考】数式用!$AW$2:$AX$53,2,FALSE),【参考】数式用!$AT$2:$AV$2,0)),10)))</f>
        <v/>
      </c>
      <c r="AN68" s="394" t="str">
        <f>IF($L$18="", "", VLOOKUP(Z68,【参考】数式用!$A$4:$M$54,13,FALSE))</f>
        <v/>
      </c>
      <c r="AO68" s="46" t="e">
        <f>VLOOKUP(Z68,【参考】数式用!$A$2:$N$54,14,FALSE)</f>
        <v>#N/A</v>
      </c>
    </row>
    <row r="69" spans="1:41" ht="49.95" customHeight="1">
      <c r="A69" s="96">
        <f t="shared" si="0"/>
        <v>12</v>
      </c>
      <c r="B69" s="592"/>
      <c r="C69" s="593"/>
      <c r="D69" s="593"/>
      <c r="E69" s="593"/>
      <c r="F69" s="593"/>
      <c r="G69" s="593"/>
      <c r="H69" s="593"/>
      <c r="I69" s="593"/>
      <c r="J69" s="593"/>
      <c r="K69" s="594"/>
      <c r="L69" s="589"/>
      <c r="M69" s="590"/>
      <c r="N69" s="590"/>
      <c r="O69" s="590"/>
      <c r="P69" s="591"/>
      <c r="Q69" s="586"/>
      <c r="R69" s="587"/>
      <c r="S69" s="587"/>
      <c r="T69" s="587"/>
      <c r="U69" s="588"/>
      <c r="V69" s="261"/>
      <c r="W69" s="538"/>
      <c r="X69" s="538"/>
      <c r="Y69" s="538"/>
      <c r="Z69" s="541"/>
      <c r="AA69" s="541"/>
      <c r="AB69" s="541"/>
      <c r="AC69" s="321" t="str">
        <f>IFERROR(VLOOKUP(Z69,【参考】数式用!$A$4:$B$54,2,FALSE),"")</f>
        <v/>
      </c>
      <c r="AD69" s="212"/>
      <c r="AE69" s="211" t="str">
        <f>IF(B69="","",IF(AO69="総合事業","数式を削除して手入力",IFERROR(INDEX(【参考】数式用!$AT$3:$AV$452,MATCH(Q69&amp;V69,【参考】数式用!$AS$3:$AS$452,0),MATCH(VLOOKUP(Z69,【参考】数式用!$AW$2:$AX$53,2,FALSE),【参考】数式用!$AT$2:$AV$2,0)),10)))</f>
        <v/>
      </c>
      <c r="AN69" s="394" t="str">
        <f>IF($L$18="", "", VLOOKUP(Z69,【参考】数式用!$A$4:$M$54,13,FALSE))</f>
        <v/>
      </c>
      <c r="AO69" s="46" t="e">
        <f>VLOOKUP(Z69,【参考】数式用!$A$2:$N$54,14,FALSE)</f>
        <v>#N/A</v>
      </c>
    </row>
    <row r="70" spans="1:41" ht="49.95" customHeight="1">
      <c r="A70" s="96">
        <f t="shared" si="0"/>
        <v>13</v>
      </c>
      <c r="B70" s="592"/>
      <c r="C70" s="593"/>
      <c r="D70" s="593"/>
      <c r="E70" s="593"/>
      <c r="F70" s="593"/>
      <c r="G70" s="593"/>
      <c r="H70" s="593"/>
      <c r="I70" s="593"/>
      <c r="J70" s="593"/>
      <c r="K70" s="594"/>
      <c r="L70" s="589"/>
      <c r="M70" s="590"/>
      <c r="N70" s="590"/>
      <c r="O70" s="590"/>
      <c r="P70" s="591"/>
      <c r="Q70" s="586"/>
      <c r="R70" s="587"/>
      <c r="S70" s="587"/>
      <c r="T70" s="587"/>
      <c r="U70" s="588"/>
      <c r="V70" s="261"/>
      <c r="W70" s="538"/>
      <c r="X70" s="538"/>
      <c r="Y70" s="538"/>
      <c r="Z70" s="541"/>
      <c r="AA70" s="541"/>
      <c r="AB70" s="541"/>
      <c r="AC70" s="321" t="str">
        <f>IFERROR(VLOOKUP(Z70,【参考】数式用!$A$4:$B$54,2,FALSE),"")</f>
        <v/>
      </c>
      <c r="AD70" s="212"/>
      <c r="AE70" s="211" t="str">
        <f>IF(B70="","",IF(AO70="総合事業","数式を削除して手入力",IFERROR(INDEX(【参考】数式用!$AT$3:$AV$452,MATCH(Q70&amp;V70,【参考】数式用!$AS$3:$AS$452,0),MATCH(VLOOKUP(Z70,【参考】数式用!$AW$2:$AX$53,2,FALSE),【参考】数式用!$AT$2:$AV$2,0)),10)))</f>
        <v/>
      </c>
      <c r="AN70" s="394" t="str">
        <f>IF($L$18="", "", VLOOKUP(Z70,【参考】数式用!$A$4:$M$54,13,FALSE))</f>
        <v/>
      </c>
      <c r="AO70" s="46" t="e">
        <f>VLOOKUP(Z70,【参考】数式用!$A$2:$N$54,14,FALSE)</f>
        <v>#N/A</v>
      </c>
    </row>
    <row r="71" spans="1:41" ht="49.95" customHeight="1">
      <c r="A71" s="96">
        <f t="shared" si="0"/>
        <v>14</v>
      </c>
      <c r="B71" s="592"/>
      <c r="C71" s="593"/>
      <c r="D71" s="593"/>
      <c r="E71" s="593"/>
      <c r="F71" s="593"/>
      <c r="G71" s="593"/>
      <c r="H71" s="593"/>
      <c r="I71" s="593"/>
      <c r="J71" s="593"/>
      <c r="K71" s="594"/>
      <c r="L71" s="589"/>
      <c r="M71" s="590"/>
      <c r="N71" s="590"/>
      <c r="O71" s="590"/>
      <c r="P71" s="591"/>
      <c r="Q71" s="586"/>
      <c r="R71" s="587"/>
      <c r="S71" s="587"/>
      <c r="T71" s="587"/>
      <c r="U71" s="588"/>
      <c r="V71" s="261"/>
      <c r="W71" s="538"/>
      <c r="X71" s="538"/>
      <c r="Y71" s="538"/>
      <c r="Z71" s="541"/>
      <c r="AA71" s="541"/>
      <c r="AB71" s="541"/>
      <c r="AC71" s="321" t="str">
        <f>IFERROR(VLOOKUP(Z71,【参考】数式用!$A$4:$B$54,2,FALSE),"")</f>
        <v/>
      </c>
      <c r="AD71" s="212"/>
      <c r="AE71" s="211" t="str">
        <f>IF(B71="","",IF(AO71="総合事業","数式を削除して手入力",IFERROR(INDEX(【参考】数式用!$AT$3:$AV$452,MATCH(Q71&amp;V71,【参考】数式用!$AS$3:$AS$452,0),MATCH(VLOOKUP(Z71,【参考】数式用!$AW$2:$AX$53,2,FALSE),【参考】数式用!$AT$2:$AV$2,0)),10)))</f>
        <v/>
      </c>
      <c r="AN71" s="394" t="str">
        <f>IF($L$18="", "", VLOOKUP(Z71,【参考】数式用!$A$4:$M$54,13,FALSE))</f>
        <v/>
      </c>
      <c r="AO71" s="46" t="e">
        <f>VLOOKUP(Z71,【参考】数式用!$A$2:$N$54,14,FALSE)</f>
        <v>#N/A</v>
      </c>
    </row>
    <row r="72" spans="1:41" ht="49.95" customHeight="1">
      <c r="A72" s="96">
        <f t="shared" si="0"/>
        <v>15</v>
      </c>
      <c r="B72" s="592"/>
      <c r="C72" s="593"/>
      <c r="D72" s="593"/>
      <c r="E72" s="593"/>
      <c r="F72" s="593"/>
      <c r="G72" s="593"/>
      <c r="H72" s="593"/>
      <c r="I72" s="593"/>
      <c r="J72" s="593"/>
      <c r="K72" s="594"/>
      <c r="L72" s="589"/>
      <c r="M72" s="590"/>
      <c r="N72" s="590"/>
      <c r="O72" s="590"/>
      <c r="P72" s="591"/>
      <c r="Q72" s="586"/>
      <c r="R72" s="587"/>
      <c r="S72" s="587"/>
      <c r="T72" s="587"/>
      <c r="U72" s="588"/>
      <c r="V72" s="261"/>
      <c r="W72" s="538"/>
      <c r="X72" s="538"/>
      <c r="Y72" s="538"/>
      <c r="Z72" s="541"/>
      <c r="AA72" s="541"/>
      <c r="AB72" s="541"/>
      <c r="AC72" s="321" t="str">
        <f>IFERROR(VLOOKUP(Z72,【参考】数式用!$A$4:$B$54,2,FALSE),"")</f>
        <v/>
      </c>
      <c r="AD72" s="212"/>
      <c r="AE72" s="211" t="str">
        <f>IF(B72="","",IF(AO72="総合事業","数式を削除して手入力",IFERROR(INDEX(【参考】数式用!$AT$3:$AV$452,MATCH(Q72&amp;V72,【参考】数式用!$AS$3:$AS$452,0),MATCH(VLOOKUP(Z72,【参考】数式用!$AW$2:$AX$53,2,FALSE),【参考】数式用!$AT$2:$AV$2,0)),10)))</f>
        <v/>
      </c>
      <c r="AN72" s="394" t="str">
        <f>IF($L$18="", "", VLOOKUP(Z72,【参考】数式用!$A$4:$M$54,13,FALSE))</f>
        <v/>
      </c>
      <c r="AO72" s="46" t="e">
        <f>VLOOKUP(Z72,【参考】数式用!$A$2:$N$54,14,FALSE)</f>
        <v>#N/A</v>
      </c>
    </row>
    <row r="73" spans="1:41" ht="49.95" customHeight="1">
      <c r="A73" s="96">
        <f t="shared" si="0"/>
        <v>16</v>
      </c>
      <c r="B73" s="592"/>
      <c r="C73" s="593"/>
      <c r="D73" s="593"/>
      <c r="E73" s="593"/>
      <c r="F73" s="593"/>
      <c r="G73" s="593"/>
      <c r="H73" s="593"/>
      <c r="I73" s="593"/>
      <c r="J73" s="593"/>
      <c r="K73" s="594"/>
      <c r="L73" s="589"/>
      <c r="M73" s="590"/>
      <c r="N73" s="590"/>
      <c r="O73" s="590"/>
      <c r="P73" s="591"/>
      <c r="Q73" s="586"/>
      <c r="R73" s="587"/>
      <c r="S73" s="587"/>
      <c r="T73" s="587"/>
      <c r="U73" s="588"/>
      <c r="V73" s="261"/>
      <c r="W73" s="538"/>
      <c r="X73" s="538"/>
      <c r="Y73" s="538"/>
      <c r="Z73" s="541"/>
      <c r="AA73" s="541"/>
      <c r="AB73" s="541"/>
      <c r="AC73" s="321" t="str">
        <f>IFERROR(VLOOKUP(Z73,【参考】数式用!$A$4:$B$54,2,FALSE),"")</f>
        <v/>
      </c>
      <c r="AD73" s="212"/>
      <c r="AE73" s="211" t="str">
        <f>IF(B73="","",IF(AO73="総合事業","数式を削除して手入力",IFERROR(INDEX(【参考】数式用!$AT$3:$AV$452,MATCH(Q73&amp;V73,【参考】数式用!$AS$3:$AS$452,0),MATCH(VLOOKUP(Z73,【参考】数式用!$AW$2:$AX$53,2,FALSE),【参考】数式用!$AT$2:$AV$2,0)),10)))</f>
        <v/>
      </c>
      <c r="AN73" s="394" t="str">
        <f>IF($L$18="", "", VLOOKUP(Z73,【参考】数式用!$A$4:$M$54,13,FALSE))</f>
        <v/>
      </c>
      <c r="AO73" s="46" t="e">
        <f>VLOOKUP(Z73,【参考】数式用!$A$2:$N$54,14,FALSE)</f>
        <v>#N/A</v>
      </c>
    </row>
    <row r="74" spans="1:41" ht="49.95" customHeight="1">
      <c r="A74" s="96">
        <f t="shared" si="0"/>
        <v>17</v>
      </c>
      <c r="B74" s="592"/>
      <c r="C74" s="593"/>
      <c r="D74" s="593"/>
      <c r="E74" s="593"/>
      <c r="F74" s="593"/>
      <c r="G74" s="593"/>
      <c r="H74" s="593"/>
      <c r="I74" s="593"/>
      <c r="J74" s="593"/>
      <c r="K74" s="594"/>
      <c r="L74" s="589"/>
      <c r="M74" s="590"/>
      <c r="N74" s="590"/>
      <c r="O74" s="590"/>
      <c r="P74" s="591"/>
      <c r="Q74" s="586"/>
      <c r="R74" s="587"/>
      <c r="S74" s="587"/>
      <c r="T74" s="587"/>
      <c r="U74" s="588"/>
      <c r="V74" s="261"/>
      <c r="W74" s="538"/>
      <c r="X74" s="538"/>
      <c r="Y74" s="538"/>
      <c r="Z74" s="504"/>
      <c r="AA74" s="505"/>
      <c r="AB74" s="506"/>
      <c r="AC74" s="321" t="str">
        <f>IFERROR(VLOOKUP(Z74,【参考】数式用!$A$4:$B$54,2,FALSE),"")</f>
        <v/>
      </c>
      <c r="AD74" s="212"/>
      <c r="AE74" s="211" t="str">
        <f>IF(B74="","",IF(AO74="総合事業","数式を削除して手入力",IFERROR(INDEX(【参考】数式用!$AT$3:$AV$452,MATCH(Q74&amp;V74,【参考】数式用!$AS$3:$AS$452,0),MATCH(VLOOKUP(Z74,【参考】数式用!$AW$2:$AX$53,2,FALSE),【参考】数式用!$AT$2:$AV$2,0)),10)))</f>
        <v/>
      </c>
      <c r="AN74" s="394" t="str">
        <f>IF($L$18="", "", VLOOKUP(Z74,【参考】数式用!$A$4:$M$54,13,FALSE))</f>
        <v/>
      </c>
      <c r="AO74" s="46" t="e">
        <f>VLOOKUP(Z74,【参考】数式用!$A$2:$N$54,14,FALSE)</f>
        <v>#N/A</v>
      </c>
    </row>
    <row r="75" spans="1:41" ht="49.95" customHeight="1">
      <c r="A75" s="96">
        <f t="shared" si="0"/>
        <v>18</v>
      </c>
      <c r="B75" s="592"/>
      <c r="C75" s="593"/>
      <c r="D75" s="593"/>
      <c r="E75" s="593"/>
      <c r="F75" s="593"/>
      <c r="G75" s="593"/>
      <c r="H75" s="593"/>
      <c r="I75" s="593"/>
      <c r="J75" s="593"/>
      <c r="K75" s="594"/>
      <c r="L75" s="589"/>
      <c r="M75" s="590"/>
      <c r="N75" s="590"/>
      <c r="O75" s="590"/>
      <c r="P75" s="591"/>
      <c r="Q75" s="586"/>
      <c r="R75" s="587"/>
      <c r="S75" s="587"/>
      <c r="T75" s="587"/>
      <c r="U75" s="588"/>
      <c r="V75" s="261"/>
      <c r="W75" s="538"/>
      <c r="X75" s="538"/>
      <c r="Y75" s="538"/>
      <c r="Z75" s="541"/>
      <c r="AA75" s="541"/>
      <c r="AB75" s="541"/>
      <c r="AC75" s="321" t="str">
        <f>IFERROR(VLOOKUP(Z75,【参考】数式用!$A$4:$B$54,2,FALSE),"")</f>
        <v/>
      </c>
      <c r="AD75" s="212"/>
      <c r="AE75" s="211" t="str">
        <f>IF(B75="","",IF(AO75="総合事業","数式を削除して手入力",IFERROR(INDEX(【参考】数式用!$AT$3:$AV$452,MATCH(Q75&amp;V75,【参考】数式用!$AS$3:$AS$452,0),MATCH(VLOOKUP(Z75,【参考】数式用!$AW$2:$AX$53,2,FALSE),【参考】数式用!$AT$2:$AV$2,0)),10)))</f>
        <v/>
      </c>
      <c r="AN75" s="394" t="str">
        <f>IF($L$18="", "", VLOOKUP(Z75,【参考】数式用!$A$4:$M$54,13,FALSE))</f>
        <v/>
      </c>
      <c r="AO75" s="46" t="e">
        <f>VLOOKUP(Z75,【参考】数式用!$A$2:$N$54,14,FALSE)</f>
        <v>#N/A</v>
      </c>
    </row>
    <row r="76" spans="1:41" ht="49.95" customHeight="1">
      <c r="A76" s="96">
        <f t="shared" si="0"/>
        <v>19</v>
      </c>
      <c r="B76" s="592"/>
      <c r="C76" s="593"/>
      <c r="D76" s="593"/>
      <c r="E76" s="593"/>
      <c r="F76" s="593"/>
      <c r="G76" s="593"/>
      <c r="H76" s="593"/>
      <c r="I76" s="593"/>
      <c r="J76" s="593"/>
      <c r="K76" s="594"/>
      <c r="L76" s="589"/>
      <c r="M76" s="590"/>
      <c r="N76" s="590"/>
      <c r="O76" s="590"/>
      <c r="P76" s="591"/>
      <c r="Q76" s="586"/>
      <c r="R76" s="587"/>
      <c r="S76" s="587"/>
      <c r="T76" s="587"/>
      <c r="U76" s="588"/>
      <c r="V76" s="261"/>
      <c r="W76" s="538"/>
      <c r="X76" s="538"/>
      <c r="Y76" s="538"/>
      <c r="Z76" s="538"/>
      <c r="AA76" s="538"/>
      <c r="AB76" s="538"/>
      <c r="AC76" s="423" t="str">
        <f>IFERROR(VLOOKUP(Z76,【参考】数式用!$A$4:$B$54,2,FALSE),"")</f>
        <v/>
      </c>
      <c r="AD76" s="212"/>
      <c r="AE76" s="211" t="str">
        <f>IF(B76="","",IF(AO76="総合事業","数式を削除して手入力",IFERROR(INDEX(【参考】数式用!$AT$3:$AV$452,MATCH(Q76&amp;V76,【参考】数式用!$AS$3:$AS$452,0),MATCH(VLOOKUP(Z76,【参考】数式用!$AW$2:$AX$53,2,FALSE),【参考】数式用!$AT$2:$AV$2,0)),10)))</f>
        <v/>
      </c>
      <c r="AN76" s="394" t="str">
        <f>IF($L$18="", "", VLOOKUP(Z76,【参考】数式用!$A$4:$M$54,13,FALSE))</f>
        <v/>
      </c>
      <c r="AO76" s="46" t="e">
        <f>VLOOKUP(Z76,【参考】数式用!$A$2:$N$54,14,FALSE)</f>
        <v>#N/A</v>
      </c>
    </row>
    <row r="77" spans="1:41" ht="49.95" customHeight="1">
      <c r="A77" s="96">
        <f t="shared" si="0"/>
        <v>20</v>
      </c>
      <c r="B77" s="592"/>
      <c r="C77" s="593"/>
      <c r="D77" s="593"/>
      <c r="E77" s="593"/>
      <c r="F77" s="593"/>
      <c r="G77" s="593"/>
      <c r="H77" s="593"/>
      <c r="I77" s="593"/>
      <c r="J77" s="593"/>
      <c r="K77" s="594"/>
      <c r="L77" s="589"/>
      <c r="M77" s="590"/>
      <c r="N77" s="590"/>
      <c r="O77" s="590"/>
      <c r="P77" s="591"/>
      <c r="Q77" s="586"/>
      <c r="R77" s="587"/>
      <c r="S77" s="587"/>
      <c r="T77" s="587"/>
      <c r="U77" s="588"/>
      <c r="V77" s="261"/>
      <c r="W77" s="538"/>
      <c r="X77" s="538"/>
      <c r="Y77" s="538"/>
      <c r="Z77" s="541"/>
      <c r="AA77" s="541"/>
      <c r="AB77" s="541"/>
      <c r="AC77" s="321" t="str">
        <f>IFERROR(VLOOKUP(Z77,【参考】数式用!$A$4:$B$54,2,FALSE),"")</f>
        <v/>
      </c>
      <c r="AD77" s="212"/>
      <c r="AE77" s="211" t="str">
        <f>IF(B77="","",IF(AO77="総合事業","数式を削除して手入力",IFERROR(INDEX(【参考】数式用!$AT$3:$AV$452,MATCH(Q77&amp;V77,【参考】数式用!$AS$3:$AS$452,0),MATCH(VLOOKUP(Z77,【参考】数式用!$AW$2:$AX$53,2,FALSE),【参考】数式用!$AT$2:$AV$2,0)),10)))</f>
        <v/>
      </c>
      <c r="AN77" s="394" t="str">
        <f>IF($L$18="", "", VLOOKUP(Z77,【参考】数式用!$A$4:$M$54,13,FALSE))</f>
        <v/>
      </c>
      <c r="AO77" s="46" t="e">
        <f>VLOOKUP(Z77,【参考】数式用!$A$2:$N$54,14,FALSE)</f>
        <v>#N/A</v>
      </c>
    </row>
    <row r="78" spans="1:41" ht="49.95" customHeight="1">
      <c r="A78" s="96">
        <f t="shared" si="0"/>
        <v>21</v>
      </c>
      <c r="B78" s="592"/>
      <c r="C78" s="593"/>
      <c r="D78" s="593"/>
      <c r="E78" s="593"/>
      <c r="F78" s="593"/>
      <c r="G78" s="593"/>
      <c r="H78" s="593"/>
      <c r="I78" s="593"/>
      <c r="J78" s="593"/>
      <c r="K78" s="594"/>
      <c r="L78" s="589"/>
      <c r="M78" s="590"/>
      <c r="N78" s="590"/>
      <c r="O78" s="590"/>
      <c r="P78" s="591"/>
      <c r="Q78" s="586"/>
      <c r="R78" s="587"/>
      <c r="S78" s="587"/>
      <c r="T78" s="587"/>
      <c r="U78" s="588"/>
      <c r="V78" s="261"/>
      <c r="W78" s="538"/>
      <c r="X78" s="538"/>
      <c r="Y78" s="538"/>
      <c r="Z78" s="541"/>
      <c r="AA78" s="541"/>
      <c r="AB78" s="541"/>
      <c r="AC78" s="321" t="str">
        <f>IFERROR(VLOOKUP(Z78,【参考】数式用!$A$4:$B$54,2,FALSE),"")</f>
        <v/>
      </c>
      <c r="AD78" s="212"/>
      <c r="AE78" s="211" t="str">
        <f>IF(B78="","",IF(AO78="総合事業","数式を削除して手入力",IFERROR(INDEX(【参考】数式用!$AT$3:$AV$452,MATCH(Q78&amp;V78,【参考】数式用!$AS$3:$AS$452,0),MATCH(VLOOKUP(Z78,【参考】数式用!$AW$2:$AX$53,2,FALSE),【参考】数式用!$AT$2:$AV$2,0)),10)))</f>
        <v/>
      </c>
      <c r="AN78" s="394" t="str">
        <f>IF($L$18="", "", VLOOKUP(Z78,【参考】数式用!$A$4:$M$54,13,FALSE))</f>
        <v/>
      </c>
      <c r="AO78" s="46" t="e">
        <f>VLOOKUP(Z78,【参考】数式用!$A$2:$N$54,14,FALSE)</f>
        <v>#N/A</v>
      </c>
    </row>
    <row r="79" spans="1:41" ht="49.95" customHeight="1">
      <c r="A79" s="96">
        <f t="shared" si="0"/>
        <v>22</v>
      </c>
      <c r="B79" s="592"/>
      <c r="C79" s="593"/>
      <c r="D79" s="593"/>
      <c r="E79" s="593"/>
      <c r="F79" s="593"/>
      <c r="G79" s="593"/>
      <c r="H79" s="593"/>
      <c r="I79" s="593"/>
      <c r="J79" s="593"/>
      <c r="K79" s="594"/>
      <c r="L79" s="589"/>
      <c r="M79" s="590"/>
      <c r="N79" s="590"/>
      <c r="O79" s="590"/>
      <c r="P79" s="591"/>
      <c r="Q79" s="586"/>
      <c r="R79" s="587"/>
      <c r="S79" s="587"/>
      <c r="T79" s="587"/>
      <c r="U79" s="588"/>
      <c r="V79" s="261"/>
      <c r="W79" s="538"/>
      <c r="X79" s="538"/>
      <c r="Y79" s="538"/>
      <c r="Z79" s="541"/>
      <c r="AA79" s="541"/>
      <c r="AB79" s="541"/>
      <c r="AC79" s="321" t="str">
        <f>IFERROR(VLOOKUP(Z79,【参考】数式用!$A$4:$B$54,2,FALSE),"")</f>
        <v/>
      </c>
      <c r="AD79" s="212"/>
      <c r="AE79" s="211" t="str">
        <f>IF(B79="","",IF(AO79="総合事業","数式を削除して手入力",IFERROR(INDEX(【参考】数式用!$AT$3:$AV$452,MATCH(Q79&amp;V79,【参考】数式用!$AS$3:$AS$452,0),MATCH(VLOOKUP(Z79,【参考】数式用!$AW$2:$AX$53,2,FALSE),【参考】数式用!$AT$2:$AV$2,0)),10)))</f>
        <v/>
      </c>
      <c r="AN79" s="394" t="str">
        <f>IF($L$18="", "", VLOOKUP(Z79,【参考】数式用!$A$4:$M$54,13,FALSE))</f>
        <v/>
      </c>
      <c r="AO79" s="46" t="e">
        <f>VLOOKUP(Z79,【参考】数式用!$A$2:$N$54,14,FALSE)</f>
        <v>#N/A</v>
      </c>
    </row>
    <row r="80" spans="1:41" ht="49.95" customHeight="1">
      <c r="A80" s="96">
        <f t="shared" si="0"/>
        <v>23</v>
      </c>
      <c r="B80" s="592"/>
      <c r="C80" s="593"/>
      <c r="D80" s="593"/>
      <c r="E80" s="593"/>
      <c r="F80" s="593"/>
      <c r="G80" s="593"/>
      <c r="H80" s="593"/>
      <c r="I80" s="593"/>
      <c r="J80" s="593"/>
      <c r="K80" s="594"/>
      <c r="L80" s="589"/>
      <c r="M80" s="590"/>
      <c r="N80" s="590"/>
      <c r="O80" s="590"/>
      <c r="P80" s="591"/>
      <c r="Q80" s="586"/>
      <c r="R80" s="587"/>
      <c r="S80" s="587"/>
      <c r="T80" s="587"/>
      <c r="U80" s="588"/>
      <c r="V80" s="261"/>
      <c r="W80" s="538"/>
      <c r="X80" s="538"/>
      <c r="Y80" s="538"/>
      <c r="Z80" s="541"/>
      <c r="AA80" s="541"/>
      <c r="AB80" s="541"/>
      <c r="AC80" s="321" t="str">
        <f>IFERROR(VLOOKUP(Z80,【参考】数式用!$A$4:$B$54,2,FALSE),"")</f>
        <v/>
      </c>
      <c r="AD80" s="212"/>
      <c r="AE80" s="211" t="str">
        <f>IF(B80="","",IF(AO80="総合事業","数式を削除して手入力",IFERROR(INDEX(【参考】数式用!$AT$3:$AV$452,MATCH(Q80&amp;V80,【参考】数式用!$AS$3:$AS$452,0),MATCH(VLOOKUP(Z80,【参考】数式用!$AW$2:$AX$53,2,FALSE),【参考】数式用!$AT$2:$AV$2,0)),10)))</f>
        <v/>
      </c>
      <c r="AN80" s="394" t="str">
        <f>IF($L$18="", "", VLOOKUP(Z80,【参考】数式用!$A$4:$M$54,13,FALSE))</f>
        <v/>
      </c>
      <c r="AO80" s="46" t="e">
        <f>VLOOKUP(Z80,【参考】数式用!$A$2:$N$54,14,FALSE)</f>
        <v>#N/A</v>
      </c>
    </row>
    <row r="81" spans="1:41" ht="49.95" customHeight="1">
      <c r="A81" s="96">
        <f t="shared" si="0"/>
        <v>24</v>
      </c>
      <c r="B81" s="592"/>
      <c r="C81" s="593"/>
      <c r="D81" s="593"/>
      <c r="E81" s="593"/>
      <c r="F81" s="593"/>
      <c r="G81" s="593"/>
      <c r="H81" s="593"/>
      <c r="I81" s="593"/>
      <c r="J81" s="593"/>
      <c r="K81" s="594"/>
      <c r="L81" s="589"/>
      <c r="M81" s="590"/>
      <c r="N81" s="590"/>
      <c r="O81" s="590"/>
      <c r="P81" s="591"/>
      <c r="Q81" s="586"/>
      <c r="R81" s="587"/>
      <c r="S81" s="587"/>
      <c r="T81" s="587"/>
      <c r="U81" s="588"/>
      <c r="V81" s="261"/>
      <c r="W81" s="538"/>
      <c r="X81" s="538"/>
      <c r="Y81" s="538"/>
      <c r="Z81" s="541"/>
      <c r="AA81" s="541"/>
      <c r="AB81" s="541"/>
      <c r="AC81" s="321" t="str">
        <f>IFERROR(VLOOKUP(Z81,【参考】数式用!$A$4:$B$54,2,FALSE),"")</f>
        <v/>
      </c>
      <c r="AD81" s="212"/>
      <c r="AE81" s="211" t="str">
        <f>IF(B81="","",IF(AO81="総合事業","数式を削除して手入力",IFERROR(INDEX(【参考】数式用!$AT$3:$AV$452,MATCH(Q81&amp;V81,【参考】数式用!$AS$3:$AS$452,0),MATCH(VLOOKUP(Z81,【参考】数式用!$AW$2:$AX$53,2,FALSE),【参考】数式用!$AT$2:$AV$2,0)),10)))</f>
        <v/>
      </c>
      <c r="AN81" s="394" t="str">
        <f>IF($L$18="", "", VLOOKUP(Z81,【参考】数式用!$A$4:$M$54,13,FALSE))</f>
        <v/>
      </c>
      <c r="AO81" s="46" t="e">
        <f>VLOOKUP(Z81,【参考】数式用!$A$2:$N$54,14,FALSE)</f>
        <v>#N/A</v>
      </c>
    </row>
    <row r="82" spans="1:41" ht="49.95" customHeight="1">
      <c r="A82" s="96">
        <f t="shared" si="0"/>
        <v>25</v>
      </c>
      <c r="B82" s="592"/>
      <c r="C82" s="593"/>
      <c r="D82" s="593"/>
      <c r="E82" s="593"/>
      <c r="F82" s="593"/>
      <c r="G82" s="593"/>
      <c r="H82" s="593"/>
      <c r="I82" s="593"/>
      <c r="J82" s="593"/>
      <c r="K82" s="594"/>
      <c r="L82" s="589"/>
      <c r="M82" s="590"/>
      <c r="N82" s="590"/>
      <c r="O82" s="590"/>
      <c r="P82" s="591"/>
      <c r="Q82" s="586"/>
      <c r="R82" s="587"/>
      <c r="S82" s="587"/>
      <c r="T82" s="587"/>
      <c r="U82" s="588"/>
      <c r="V82" s="261"/>
      <c r="W82" s="538"/>
      <c r="X82" s="538"/>
      <c r="Y82" s="538"/>
      <c r="Z82" s="541"/>
      <c r="AA82" s="541"/>
      <c r="AB82" s="541"/>
      <c r="AC82" s="321" t="str">
        <f>IFERROR(VLOOKUP(Z82,【参考】数式用!$A$4:$B$54,2,FALSE),"")</f>
        <v/>
      </c>
      <c r="AD82" s="212"/>
      <c r="AE82" s="211" t="str">
        <f>IF(B82="","",IF(AO82="総合事業","数式を削除して手入力",IFERROR(INDEX(【参考】数式用!$AT$3:$AV$452,MATCH(Q82&amp;V82,【参考】数式用!$AS$3:$AS$452,0),MATCH(VLOOKUP(Z82,【参考】数式用!$AW$2:$AX$53,2,FALSE),【参考】数式用!$AT$2:$AV$2,0)),10)))</f>
        <v/>
      </c>
      <c r="AN82" s="394" t="str">
        <f>IF($L$18="", "", VLOOKUP(Z82,【参考】数式用!$A$4:$M$54,13,FALSE))</f>
        <v/>
      </c>
      <c r="AO82" s="46" t="e">
        <f>VLOOKUP(Z82,【参考】数式用!$A$2:$N$54,14,FALSE)</f>
        <v>#N/A</v>
      </c>
    </row>
    <row r="83" spans="1:41" ht="49.95" customHeight="1">
      <c r="A83" s="96">
        <f t="shared" si="0"/>
        <v>26</v>
      </c>
      <c r="B83" s="592"/>
      <c r="C83" s="593"/>
      <c r="D83" s="593"/>
      <c r="E83" s="593"/>
      <c r="F83" s="593"/>
      <c r="G83" s="593"/>
      <c r="H83" s="593"/>
      <c r="I83" s="593"/>
      <c r="J83" s="593"/>
      <c r="K83" s="594"/>
      <c r="L83" s="589"/>
      <c r="M83" s="590"/>
      <c r="N83" s="590"/>
      <c r="O83" s="590"/>
      <c r="P83" s="591"/>
      <c r="Q83" s="586"/>
      <c r="R83" s="587"/>
      <c r="S83" s="587"/>
      <c r="T83" s="587"/>
      <c r="U83" s="588"/>
      <c r="V83" s="261"/>
      <c r="W83" s="538"/>
      <c r="X83" s="538"/>
      <c r="Y83" s="538"/>
      <c r="Z83" s="541"/>
      <c r="AA83" s="541"/>
      <c r="AB83" s="541"/>
      <c r="AC83" s="321" t="str">
        <f>IFERROR(VLOOKUP(Z83,【参考】数式用!$A$4:$B$54,2,FALSE),"")</f>
        <v/>
      </c>
      <c r="AD83" s="212"/>
      <c r="AE83" s="211" t="str">
        <f>IF(B83="","",IF(AO83="総合事業","数式を削除して手入力",IFERROR(INDEX(【参考】数式用!$AT$3:$AV$452,MATCH(Q83&amp;V83,【参考】数式用!$AS$3:$AS$452,0),MATCH(VLOOKUP(Z83,【参考】数式用!$AW$2:$AX$53,2,FALSE),【参考】数式用!$AT$2:$AV$2,0)),10)))</f>
        <v/>
      </c>
      <c r="AN83" s="394" t="str">
        <f>IF($L$18="", "", VLOOKUP(Z83,【参考】数式用!$A$4:$M$54,13,FALSE))</f>
        <v/>
      </c>
      <c r="AO83" s="46" t="e">
        <f>VLOOKUP(Z83,【参考】数式用!$A$2:$N$54,14,FALSE)</f>
        <v>#N/A</v>
      </c>
    </row>
    <row r="84" spans="1:41" ht="49.95" customHeight="1">
      <c r="A84" s="96">
        <f t="shared" si="0"/>
        <v>27</v>
      </c>
      <c r="B84" s="592"/>
      <c r="C84" s="593"/>
      <c r="D84" s="593"/>
      <c r="E84" s="593"/>
      <c r="F84" s="593"/>
      <c r="G84" s="593"/>
      <c r="H84" s="593"/>
      <c r="I84" s="593"/>
      <c r="J84" s="593"/>
      <c r="K84" s="594"/>
      <c r="L84" s="589"/>
      <c r="M84" s="590"/>
      <c r="N84" s="590"/>
      <c r="O84" s="590"/>
      <c r="P84" s="591"/>
      <c r="Q84" s="586"/>
      <c r="R84" s="587"/>
      <c r="S84" s="587"/>
      <c r="T84" s="587"/>
      <c r="U84" s="588"/>
      <c r="V84" s="261"/>
      <c r="W84" s="538"/>
      <c r="X84" s="538"/>
      <c r="Y84" s="538"/>
      <c r="Z84" s="541"/>
      <c r="AA84" s="541"/>
      <c r="AB84" s="541"/>
      <c r="AC84" s="321" t="str">
        <f>IFERROR(VLOOKUP(Z84,【参考】数式用!$A$4:$B$54,2,FALSE),"")</f>
        <v/>
      </c>
      <c r="AD84" s="212"/>
      <c r="AE84" s="211" t="str">
        <f>IF(B84="","",IF(AO84="総合事業","数式を削除して手入力",IFERROR(INDEX(【参考】数式用!$AT$3:$AV$452,MATCH(Q84&amp;V84,【参考】数式用!$AS$3:$AS$452,0),MATCH(VLOOKUP(Z84,【参考】数式用!$AW$2:$AX$53,2,FALSE),【参考】数式用!$AT$2:$AV$2,0)),10)))</f>
        <v/>
      </c>
      <c r="AN84" s="394" t="str">
        <f>IF($L$18="", "", VLOOKUP(Z84,【参考】数式用!$A$4:$M$54,13,FALSE))</f>
        <v/>
      </c>
      <c r="AO84" s="46" t="e">
        <f>VLOOKUP(Z84,【参考】数式用!$A$2:$N$54,14,FALSE)</f>
        <v>#N/A</v>
      </c>
    </row>
    <row r="85" spans="1:41" ht="49.95" customHeight="1">
      <c r="A85" s="96">
        <f t="shared" si="0"/>
        <v>28</v>
      </c>
      <c r="B85" s="592"/>
      <c r="C85" s="593"/>
      <c r="D85" s="593"/>
      <c r="E85" s="593"/>
      <c r="F85" s="593"/>
      <c r="G85" s="593"/>
      <c r="H85" s="593"/>
      <c r="I85" s="593"/>
      <c r="J85" s="593"/>
      <c r="K85" s="594"/>
      <c r="L85" s="589"/>
      <c r="M85" s="590"/>
      <c r="N85" s="590"/>
      <c r="O85" s="590"/>
      <c r="P85" s="591"/>
      <c r="Q85" s="586"/>
      <c r="R85" s="587"/>
      <c r="S85" s="587"/>
      <c r="T85" s="587"/>
      <c r="U85" s="588"/>
      <c r="V85" s="261"/>
      <c r="W85" s="538"/>
      <c r="X85" s="538"/>
      <c r="Y85" s="538"/>
      <c r="Z85" s="541"/>
      <c r="AA85" s="541"/>
      <c r="AB85" s="541"/>
      <c r="AC85" s="321" t="str">
        <f>IFERROR(VLOOKUP(Z85,【参考】数式用!$A$4:$B$54,2,FALSE),"")</f>
        <v/>
      </c>
      <c r="AD85" s="212"/>
      <c r="AE85" s="211" t="str">
        <f>IF(B85="","",IF(AO85="総合事業","数式を削除して手入力",IFERROR(INDEX(【参考】数式用!$AT$3:$AV$452,MATCH(Q85&amp;V85,【参考】数式用!$AS$3:$AS$452,0),MATCH(VLOOKUP(Z85,【参考】数式用!$AW$2:$AX$53,2,FALSE),【参考】数式用!$AT$2:$AV$2,0)),10)))</f>
        <v/>
      </c>
      <c r="AN85" s="394" t="str">
        <f>IF($L$18="", "", VLOOKUP(Z85,【参考】数式用!$A$4:$M$54,13,FALSE))</f>
        <v/>
      </c>
      <c r="AO85" s="46" t="e">
        <f>VLOOKUP(Z85,【参考】数式用!$A$2:$N$54,14,FALSE)</f>
        <v>#N/A</v>
      </c>
    </row>
    <row r="86" spans="1:41" ht="49.95" customHeight="1">
      <c r="A86" s="96">
        <f t="shared" si="0"/>
        <v>29</v>
      </c>
      <c r="B86" s="592"/>
      <c r="C86" s="593"/>
      <c r="D86" s="593"/>
      <c r="E86" s="593"/>
      <c r="F86" s="593"/>
      <c r="G86" s="593"/>
      <c r="H86" s="593"/>
      <c r="I86" s="593"/>
      <c r="J86" s="593"/>
      <c r="K86" s="594"/>
      <c r="L86" s="589"/>
      <c r="M86" s="590"/>
      <c r="N86" s="590"/>
      <c r="O86" s="590"/>
      <c r="P86" s="591"/>
      <c r="Q86" s="586"/>
      <c r="R86" s="587"/>
      <c r="S86" s="587"/>
      <c r="T86" s="587"/>
      <c r="U86" s="588"/>
      <c r="V86" s="261"/>
      <c r="W86" s="538"/>
      <c r="X86" s="538"/>
      <c r="Y86" s="538"/>
      <c r="Z86" s="541"/>
      <c r="AA86" s="541"/>
      <c r="AB86" s="541"/>
      <c r="AC86" s="321" t="str">
        <f>IFERROR(VLOOKUP(Z86,【参考】数式用!$A$4:$B$54,2,FALSE),"")</f>
        <v/>
      </c>
      <c r="AD86" s="212"/>
      <c r="AE86" s="211" t="str">
        <f>IF(B86="","",IF(AO86="総合事業","数式を削除して手入力",IFERROR(INDEX(【参考】数式用!$AT$3:$AV$452,MATCH(Q86&amp;V86,【参考】数式用!$AS$3:$AS$452,0),MATCH(VLOOKUP(Z86,【参考】数式用!$AW$2:$AX$53,2,FALSE),【参考】数式用!$AT$2:$AV$2,0)),10)))</f>
        <v/>
      </c>
      <c r="AN86" s="394" t="str">
        <f>IF($L$18="", "", VLOOKUP(Z86,【参考】数式用!$A$4:$M$54,13,FALSE))</f>
        <v/>
      </c>
      <c r="AO86" s="46" t="e">
        <f>VLOOKUP(Z86,【参考】数式用!$A$2:$N$54,14,FALSE)</f>
        <v>#N/A</v>
      </c>
    </row>
    <row r="87" spans="1:41" ht="49.95" customHeight="1">
      <c r="A87" s="96">
        <f t="shared" si="0"/>
        <v>30</v>
      </c>
      <c r="B87" s="592"/>
      <c r="C87" s="593"/>
      <c r="D87" s="593"/>
      <c r="E87" s="593"/>
      <c r="F87" s="593"/>
      <c r="G87" s="593"/>
      <c r="H87" s="593"/>
      <c r="I87" s="593"/>
      <c r="J87" s="593"/>
      <c r="K87" s="594"/>
      <c r="L87" s="589"/>
      <c r="M87" s="590"/>
      <c r="N87" s="590"/>
      <c r="O87" s="590"/>
      <c r="P87" s="591"/>
      <c r="Q87" s="586"/>
      <c r="R87" s="587"/>
      <c r="S87" s="587"/>
      <c r="T87" s="587"/>
      <c r="U87" s="588"/>
      <c r="V87" s="261"/>
      <c r="W87" s="538"/>
      <c r="X87" s="538"/>
      <c r="Y87" s="538"/>
      <c r="Z87" s="541"/>
      <c r="AA87" s="541"/>
      <c r="AB87" s="541"/>
      <c r="AC87" s="321" t="str">
        <f>IFERROR(VLOOKUP(Z87,【参考】数式用!$A$4:$B$54,2,FALSE),"")</f>
        <v/>
      </c>
      <c r="AD87" s="212"/>
      <c r="AE87" s="211" t="str">
        <f>IF(B87="","",IF(AO87="総合事業","数式を削除して手入力",IFERROR(INDEX(【参考】数式用!$AT$3:$AV$452,MATCH(Q87&amp;V87,【参考】数式用!$AS$3:$AS$452,0),MATCH(VLOOKUP(Z87,【参考】数式用!$AW$2:$AX$53,2,FALSE),【参考】数式用!$AT$2:$AV$2,0)),10)))</f>
        <v/>
      </c>
      <c r="AN87" s="394" t="str">
        <f>IF($L$18="", "", VLOOKUP(Z87,【参考】数式用!$A$4:$M$54,13,FALSE))</f>
        <v/>
      </c>
      <c r="AO87" s="46" t="e">
        <f>VLOOKUP(Z87,【参考】数式用!$A$2:$N$54,14,FALSE)</f>
        <v>#N/A</v>
      </c>
    </row>
    <row r="88" spans="1:41" ht="49.95" customHeight="1">
      <c r="A88" s="96">
        <f t="shared" si="0"/>
        <v>31</v>
      </c>
      <c r="B88" s="592"/>
      <c r="C88" s="593"/>
      <c r="D88" s="593"/>
      <c r="E88" s="593"/>
      <c r="F88" s="593"/>
      <c r="G88" s="593"/>
      <c r="H88" s="593"/>
      <c r="I88" s="593"/>
      <c r="J88" s="593"/>
      <c r="K88" s="594"/>
      <c r="L88" s="589"/>
      <c r="M88" s="590"/>
      <c r="N88" s="590"/>
      <c r="O88" s="590"/>
      <c r="P88" s="591"/>
      <c r="Q88" s="586"/>
      <c r="R88" s="587"/>
      <c r="S88" s="587"/>
      <c r="T88" s="587"/>
      <c r="U88" s="588"/>
      <c r="V88" s="261"/>
      <c r="W88" s="538"/>
      <c r="X88" s="538"/>
      <c r="Y88" s="538"/>
      <c r="Z88" s="541"/>
      <c r="AA88" s="541"/>
      <c r="AB88" s="541"/>
      <c r="AC88" s="321" t="str">
        <f>IFERROR(VLOOKUP(Z88,【参考】数式用!$A$4:$B$54,2,FALSE),"")</f>
        <v/>
      </c>
      <c r="AD88" s="212"/>
      <c r="AE88" s="211" t="str">
        <f>IF(B88="","",IF(AO88="総合事業","数式を削除して手入力",IFERROR(INDEX(【参考】数式用!$AT$3:$AV$452,MATCH(Q88&amp;V88,【参考】数式用!$AS$3:$AS$452,0),MATCH(VLOOKUP(Z88,【参考】数式用!$AW$2:$AX$53,2,FALSE),【参考】数式用!$AT$2:$AV$2,0)),10)))</f>
        <v/>
      </c>
      <c r="AN88" s="394" t="str">
        <f>IF($L$18="", "", VLOOKUP(Z88,【参考】数式用!$A$4:$M$54,13,FALSE))</f>
        <v/>
      </c>
      <c r="AO88" s="46" t="e">
        <f>VLOOKUP(Z88,【参考】数式用!$A$2:$N$54,14,FALSE)</f>
        <v>#N/A</v>
      </c>
    </row>
    <row r="89" spans="1:41" ht="49.95" customHeight="1">
      <c r="A89" s="96">
        <f t="shared" si="0"/>
        <v>32</v>
      </c>
      <c r="B89" s="592"/>
      <c r="C89" s="593"/>
      <c r="D89" s="593"/>
      <c r="E89" s="593"/>
      <c r="F89" s="593"/>
      <c r="G89" s="593"/>
      <c r="H89" s="593"/>
      <c r="I89" s="593"/>
      <c r="J89" s="593"/>
      <c r="K89" s="594"/>
      <c r="L89" s="589"/>
      <c r="M89" s="590"/>
      <c r="N89" s="590"/>
      <c r="O89" s="590"/>
      <c r="P89" s="591"/>
      <c r="Q89" s="586"/>
      <c r="R89" s="587"/>
      <c r="S89" s="587"/>
      <c r="T89" s="587"/>
      <c r="U89" s="588"/>
      <c r="V89" s="261"/>
      <c r="W89" s="538"/>
      <c r="X89" s="538"/>
      <c r="Y89" s="538"/>
      <c r="Z89" s="541"/>
      <c r="AA89" s="541"/>
      <c r="AB89" s="541"/>
      <c r="AC89" s="321" t="str">
        <f>IFERROR(VLOOKUP(Z89,【参考】数式用!$A$4:$B$54,2,FALSE),"")</f>
        <v/>
      </c>
      <c r="AD89" s="212"/>
      <c r="AE89" s="211" t="str">
        <f>IF(B89="","",IF(AO89="総合事業","数式を削除して手入力",IFERROR(INDEX(【参考】数式用!$AT$3:$AV$452,MATCH(Q89&amp;V89,【参考】数式用!$AS$3:$AS$452,0),MATCH(VLOOKUP(Z89,【参考】数式用!$AW$2:$AX$53,2,FALSE),【参考】数式用!$AT$2:$AV$2,0)),10)))</f>
        <v/>
      </c>
      <c r="AN89" s="394" t="str">
        <f>IF($L$18="", "", VLOOKUP(Z89,【参考】数式用!$A$4:$M$54,13,FALSE))</f>
        <v/>
      </c>
      <c r="AO89" s="46" t="e">
        <f>VLOOKUP(Z89,【参考】数式用!$A$2:$N$54,14,FALSE)</f>
        <v>#N/A</v>
      </c>
    </row>
    <row r="90" spans="1:41" ht="49.95" customHeight="1">
      <c r="A90" s="96">
        <f t="shared" si="0"/>
        <v>33</v>
      </c>
      <c r="B90" s="592"/>
      <c r="C90" s="593"/>
      <c r="D90" s="593"/>
      <c r="E90" s="593"/>
      <c r="F90" s="593"/>
      <c r="G90" s="593"/>
      <c r="H90" s="593"/>
      <c r="I90" s="593"/>
      <c r="J90" s="593"/>
      <c r="K90" s="594"/>
      <c r="L90" s="589"/>
      <c r="M90" s="590"/>
      <c r="N90" s="590"/>
      <c r="O90" s="590"/>
      <c r="P90" s="591"/>
      <c r="Q90" s="586"/>
      <c r="R90" s="587"/>
      <c r="S90" s="587"/>
      <c r="T90" s="587"/>
      <c r="U90" s="588"/>
      <c r="V90" s="261"/>
      <c r="W90" s="538"/>
      <c r="X90" s="538"/>
      <c r="Y90" s="538"/>
      <c r="Z90" s="541"/>
      <c r="AA90" s="541"/>
      <c r="AB90" s="541"/>
      <c r="AC90" s="321" t="str">
        <f>IFERROR(VLOOKUP(Z90,【参考】数式用!$A$4:$B$54,2,FALSE),"")</f>
        <v/>
      </c>
      <c r="AD90" s="212"/>
      <c r="AE90" s="211" t="str">
        <f>IF(B90="","",IF(AO90="総合事業","数式を削除して手入力",IFERROR(INDEX(【参考】数式用!$AT$3:$AV$452,MATCH(Q90&amp;V90,【参考】数式用!$AS$3:$AS$452,0),MATCH(VLOOKUP(Z90,【参考】数式用!$AW$2:$AX$53,2,FALSE),【参考】数式用!$AT$2:$AV$2,0)),10)))</f>
        <v/>
      </c>
      <c r="AN90" s="394" t="str">
        <f>IF($L$18="", "", VLOOKUP(Z90,【参考】数式用!$A$4:$M$54,13,FALSE))</f>
        <v/>
      </c>
      <c r="AO90" s="46" t="e">
        <f>VLOOKUP(Z90,【参考】数式用!$A$2:$N$54,14,FALSE)</f>
        <v>#N/A</v>
      </c>
    </row>
    <row r="91" spans="1:41" ht="49.95" customHeight="1">
      <c r="A91" s="96">
        <f t="shared" si="0"/>
        <v>34</v>
      </c>
      <c r="B91" s="592"/>
      <c r="C91" s="593"/>
      <c r="D91" s="593"/>
      <c r="E91" s="593"/>
      <c r="F91" s="593"/>
      <c r="G91" s="593"/>
      <c r="H91" s="593"/>
      <c r="I91" s="593"/>
      <c r="J91" s="593"/>
      <c r="K91" s="594"/>
      <c r="L91" s="589"/>
      <c r="M91" s="590"/>
      <c r="N91" s="590"/>
      <c r="O91" s="590"/>
      <c r="P91" s="591"/>
      <c r="Q91" s="586"/>
      <c r="R91" s="587"/>
      <c r="S91" s="587"/>
      <c r="T91" s="587"/>
      <c r="U91" s="588"/>
      <c r="V91" s="261"/>
      <c r="W91" s="538"/>
      <c r="X91" s="538"/>
      <c r="Y91" s="538"/>
      <c r="Z91" s="541"/>
      <c r="AA91" s="541"/>
      <c r="AB91" s="541"/>
      <c r="AC91" s="321" t="str">
        <f>IFERROR(VLOOKUP(Z91,【参考】数式用!$A$4:$B$54,2,FALSE),"")</f>
        <v/>
      </c>
      <c r="AD91" s="212"/>
      <c r="AE91" s="211" t="str">
        <f>IF(B91="","",IF(AO91="総合事業","数式を削除して手入力",IFERROR(INDEX(【参考】数式用!$AT$3:$AV$452,MATCH(Q91&amp;V91,【参考】数式用!$AS$3:$AS$452,0),MATCH(VLOOKUP(Z91,【参考】数式用!$AW$2:$AX$53,2,FALSE),【参考】数式用!$AT$2:$AV$2,0)),10)))</f>
        <v/>
      </c>
      <c r="AN91" s="394" t="str">
        <f>IF($L$18="", "", VLOOKUP(Z91,【参考】数式用!$A$4:$M$54,13,FALSE))</f>
        <v/>
      </c>
      <c r="AO91" s="46" t="e">
        <f>VLOOKUP(Z91,【参考】数式用!$A$2:$N$54,14,FALSE)</f>
        <v>#N/A</v>
      </c>
    </row>
    <row r="92" spans="1:41" ht="49.95" customHeight="1">
      <c r="A92" s="96">
        <f t="shared" si="0"/>
        <v>35</v>
      </c>
      <c r="B92" s="592"/>
      <c r="C92" s="593"/>
      <c r="D92" s="593"/>
      <c r="E92" s="593"/>
      <c r="F92" s="593"/>
      <c r="G92" s="593"/>
      <c r="H92" s="593"/>
      <c r="I92" s="593"/>
      <c r="J92" s="593"/>
      <c r="K92" s="594"/>
      <c r="L92" s="589"/>
      <c r="M92" s="590"/>
      <c r="N92" s="590"/>
      <c r="O92" s="590"/>
      <c r="P92" s="591"/>
      <c r="Q92" s="586"/>
      <c r="R92" s="587"/>
      <c r="S92" s="587"/>
      <c r="T92" s="587"/>
      <c r="U92" s="588"/>
      <c r="V92" s="261"/>
      <c r="W92" s="538"/>
      <c r="X92" s="538"/>
      <c r="Y92" s="538"/>
      <c r="Z92" s="541"/>
      <c r="AA92" s="541"/>
      <c r="AB92" s="541"/>
      <c r="AC92" s="321" t="str">
        <f>IFERROR(VLOOKUP(Z92,【参考】数式用!$A$4:$B$54,2,FALSE),"")</f>
        <v/>
      </c>
      <c r="AD92" s="212"/>
      <c r="AE92" s="211" t="str">
        <f>IF(B92="","",IF(AO92="総合事業","数式を削除して手入力",IFERROR(INDEX(【参考】数式用!$AT$3:$AV$452,MATCH(Q92&amp;V92,【参考】数式用!$AS$3:$AS$452,0),MATCH(VLOOKUP(Z92,【参考】数式用!$AW$2:$AX$53,2,FALSE),【参考】数式用!$AT$2:$AV$2,0)),10)))</f>
        <v/>
      </c>
      <c r="AN92" s="394" t="str">
        <f>IF($L$18="", "", VLOOKUP(Z92,【参考】数式用!$A$4:$M$54,13,FALSE))</f>
        <v/>
      </c>
      <c r="AO92" s="46" t="e">
        <f>VLOOKUP(Z92,【参考】数式用!$A$2:$N$54,14,FALSE)</f>
        <v>#N/A</v>
      </c>
    </row>
    <row r="93" spans="1:41" ht="49.95" customHeight="1">
      <c r="A93" s="96">
        <f t="shared" si="0"/>
        <v>36</v>
      </c>
      <c r="B93" s="592"/>
      <c r="C93" s="593"/>
      <c r="D93" s="593"/>
      <c r="E93" s="593"/>
      <c r="F93" s="593"/>
      <c r="G93" s="593"/>
      <c r="H93" s="593"/>
      <c r="I93" s="593"/>
      <c r="J93" s="593"/>
      <c r="K93" s="594"/>
      <c r="L93" s="589"/>
      <c r="M93" s="590"/>
      <c r="N93" s="590"/>
      <c r="O93" s="590"/>
      <c r="P93" s="591"/>
      <c r="Q93" s="586"/>
      <c r="R93" s="587"/>
      <c r="S93" s="587"/>
      <c r="T93" s="587"/>
      <c r="U93" s="588"/>
      <c r="V93" s="261"/>
      <c r="W93" s="538"/>
      <c r="X93" s="538"/>
      <c r="Y93" s="538"/>
      <c r="Z93" s="541"/>
      <c r="AA93" s="541"/>
      <c r="AB93" s="541"/>
      <c r="AC93" s="321" t="str">
        <f>IFERROR(VLOOKUP(Z93,【参考】数式用!$A$4:$B$54,2,FALSE),"")</f>
        <v/>
      </c>
      <c r="AD93" s="212"/>
      <c r="AE93" s="211" t="str">
        <f>IF(B93="","",IF(AO93="総合事業","数式を削除して手入力",IFERROR(INDEX(【参考】数式用!$AT$3:$AV$452,MATCH(Q93&amp;V93,【参考】数式用!$AS$3:$AS$452,0),MATCH(VLOOKUP(Z93,【参考】数式用!$AW$2:$AX$53,2,FALSE),【参考】数式用!$AT$2:$AV$2,0)),10)))</f>
        <v/>
      </c>
      <c r="AN93" s="394" t="str">
        <f>IF($L$18="", "", VLOOKUP(Z93,【参考】数式用!$A$4:$M$54,13,FALSE))</f>
        <v/>
      </c>
      <c r="AO93" s="46" t="e">
        <f>VLOOKUP(Z93,【参考】数式用!$A$2:$N$54,14,FALSE)</f>
        <v>#N/A</v>
      </c>
    </row>
    <row r="94" spans="1:41" ht="49.95" customHeight="1">
      <c r="A94" s="96">
        <f t="shared" si="0"/>
        <v>37</v>
      </c>
      <c r="B94" s="592"/>
      <c r="C94" s="593"/>
      <c r="D94" s="593"/>
      <c r="E94" s="593"/>
      <c r="F94" s="593"/>
      <c r="G94" s="593"/>
      <c r="H94" s="593"/>
      <c r="I94" s="593"/>
      <c r="J94" s="593"/>
      <c r="K94" s="594"/>
      <c r="L94" s="589"/>
      <c r="M94" s="590"/>
      <c r="N94" s="590"/>
      <c r="O94" s="590"/>
      <c r="P94" s="591"/>
      <c r="Q94" s="586"/>
      <c r="R94" s="587"/>
      <c r="S94" s="587"/>
      <c r="T94" s="587"/>
      <c r="U94" s="588"/>
      <c r="V94" s="261"/>
      <c r="W94" s="538"/>
      <c r="X94" s="538"/>
      <c r="Y94" s="538"/>
      <c r="Z94" s="541"/>
      <c r="AA94" s="541"/>
      <c r="AB94" s="541"/>
      <c r="AC94" s="321" t="str">
        <f>IFERROR(VLOOKUP(Z94,【参考】数式用!$A$4:$B$54,2,FALSE),"")</f>
        <v/>
      </c>
      <c r="AD94" s="212"/>
      <c r="AE94" s="211" t="str">
        <f>IF(B94="","",IF(AO94="総合事業","数式を削除して手入力",IFERROR(INDEX(【参考】数式用!$AT$3:$AV$452,MATCH(Q94&amp;V94,【参考】数式用!$AS$3:$AS$452,0),MATCH(VLOOKUP(Z94,【参考】数式用!$AW$2:$AX$53,2,FALSE),【参考】数式用!$AT$2:$AV$2,0)),10)))</f>
        <v/>
      </c>
      <c r="AN94" s="394" t="str">
        <f>IF($L$18="", "", VLOOKUP(Z94,【参考】数式用!$A$4:$M$54,13,FALSE))</f>
        <v/>
      </c>
      <c r="AO94" s="46" t="e">
        <f>VLOOKUP(Z94,【参考】数式用!$A$2:$N$54,14,FALSE)</f>
        <v>#N/A</v>
      </c>
    </row>
    <row r="95" spans="1:41" ht="49.95" customHeight="1">
      <c r="A95" s="96">
        <f t="shared" si="0"/>
        <v>38</v>
      </c>
      <c r="B95" s="592"/>
      <c r="C95" s="593"/>
      <c r="D95" s="593"/>
      <c r="E95" s="593"/>
      <c r="F95" s="593"/>
      <c r="G95" s="593"/>
      <c r="H95" s="593"/>
      <c r="I95" s="593"/>
      <c r="J95" s="593"/>
      <c r="K95" s="594"/>
      <c r="L95" s="589"/>
      <c r="M95" s="590"/>
      <c r="N95" s="590"/>
      <c r="O95" s="590"/>
      <c r="P95" s="591"/>
      <c r="Q95" s="586"/>
      <c r="R95" s="587"/>
      <c r="S95" s="587"/>
      <c r="T95" s="587"/>
      <c r="U95" s="588"/>
      <c r="V95" s="261"/>
      <c r="W95" s="538"/>
      <c r="X95" s="538"/>
      <c r="Y95" s="538"/>
      <c r="Z95" s="541"/>
      <c r="AA95" s="541"/>
      <c r="AB95" s="541"/>
      <c r="AC95" s="321" t="str">
        <f>IFERROR(VLOOKUP(Z95,【参考】数式用!$A$4:$B$54,2,FALSE),"")</f>
        <v/>
      </c>
      <c r="AD95" s="212"/>
      <c r="AE95" s="211" t="str">
        <f>IF(B95="","",IF(AO95="総合事業","数式を削除して手入力",IFERROR(INDEX(【参考】数式用!$AT$3:$AV$452,MATCH(Q95&amp;V95,【参考】数式用!$AS$3:$AS$452,0),MATCH(VLOOKUP(Z95,【参考】数式用!$AW$2:$AX$53,2,FALSE),【参考】数式用!$AT$2:$AV$2,0)),10)))</f>
        <v/>
      </c>
      <c r="AN95" s="394" t="str">
        <f>IF($L$18="", "", VLOOKUP(Z95,【参考】数式用!$A$4:$M$54,13,FALSE))</f>
        <v/>
      </c>
      <c r="AO95" s="46" t="e">
        <f>VLOOKUP(Z95,【参考】数式用!$A$2:$N$54,14,FALSE)</f>
        <v>#N/A</v>
      </c>
    </row>
    <row r="96" spans="1:41" ht="49.95" customHeight="1">
      <c r="A96" s="96">
        <f t="shared" si="0"/>
        <v>39</v>
      </c>
      <c r="B96" s="592"/>
      <c r="C96" s="593"/>
      <c r="D96" s="593"/>
      <c r="E96" s="593"/>
      <c r="F96" s="593"/>
      <c r="G96" s="593"/>
      <c r="H96" s="593"/>
      <c r="I96" s="593"/>
      <c r="J96" s="593"/>
      <c r="K96" s="594"/>
      <c r="L96" s="589"/>
      <c r="M96" s="590"/>
      <c r="N96" s="590"/>
      <c r="O96" s="590"/>
      <c r="P96" s="591"/>
      <c r="Q96" s="586"/>
      <c r="R96" s="587"/>
      <c r="S96" s="587"/>
      <c r="T96" s="587"/>
      <c r="U96" s="588"/>
      <c r="V96" s="261"/>
      <c r="W96" s="538"/>
      <c r="X96" s="538"/>
      <c r="Y96" s="538"/>
      <c r="Z96" s="541"/>
      <c r="AA96" s="541"/>
      <c r="AB96" s="541"/>
      <c r="AC96" s="321" t="str">
        <f>IFERROR(VLOOKUP(Z96,【参考】数式用!$A$4:$B$54,2,FALSE),"")</f>
        <v/>
      </c>
      <c r="AD96" s="212"/>
      <c r="AE96" s="211" t="str">
        <f>IF(B96="","",IF(AO96="総合事業","数式を削除して手入力",IFERROR(INDEX(【参考】数式用!$AT$3:$AV$452,MATCH(Q96&amp;V96,【参考】数式用!$AS$3:$AS$452,0),MATCH(VLOOKUP(Z96,【参考】数式用!$AW$2:$AX$53,2,FALSE),【参考】数式用!$AT$2:$AV$2,0)),10)))</f>
        <v/>
      </c>
      <c r="AN96" s="394" t="str">
        <f>IF($L$18="", "", VLOOKUP(Z96,【参考】数式用!$A$4:$M$54,13,FALSE))</f>
        <v/>
      </c>
      <c r="AO96" s="46" t="e">
        <f>VLOOKUP(Z96,【参考】数式用!$A$2:$N$54,14,FALSE)</f>
        <v>#N/A</v>
      </c>
    </row>
    <row r="97" spans="1:41" ht="49.95" customHeight="1">
      <c r="A97" s="96">
        <f t="shared" ref="A97:A123" si="1">A96+1</f>
        <v>40</v>
      </c>
      <c r="B97" s="592"/>
      <c r="C97" s="593"/>
      <c r="D97" s="593"/>
      <c r="E97" s="593"/>
      <c r="F97" s="593"/>
      <c r="G97" s="593"/>
      <c r="H97" s="593"/>
      <c r="I97" s="593"/>
      <c r="J97" s="593"/>
      <c r="K97" s="594"/>
      <c r="L97" s="589"/>
      <c r="M97" s="590"/>
      <c r="N97" s="590"/>
      <c r="O97" s="590"/>
      <c r="P97" s="591"/>
      <c r="Q97" s="586"/>
      <c r="R97" s="587"/>
      <c r="S97" s="587"/>
      <c r="T97" s="587"/>
      <c r="U97" s="588"/>
      <c r="V97" s="261"/>
      <c r="W97" s="538"/>
      <c r="X97" s="538"/>
      <c r="Y97" s="538"/>
      <c r="Z97" s="541"/>
      <c r="AA97" s="541"/>
      <c r="AB97" s="541"/>
      <c r="AC97" s="321" t="str">
        <f>IFERROR(VLOOKUP(Z97,【参考】数式用!$A$4:$B$54,2,FALSE),"")</f>
        <v/>
      </c>
      <c r="AD97" s="212"/>
      <c r="AE97" s="211" t="str">
        <f>IF(B97="","",IF(AO97="総合事業","数式を削除して手入力",IFERROR(INDEX(【参考】数式用!$AT$3:$AV$452,MATCH(Q97&amp;V97,【参考】数式用!$AS$3:$AS$452,0),MATCH(VLOOKUP(Z97,【参考】数式用!$AW$2:$AX$53,2,FALSE),【参考】数式用!$AT$2:$AV$2,0)),10)))</f>
        <v/>
      </c>
      <c r="AN97" s="394" t="str">
        <f>IF($L$18="", "", VLOOKUP(Z97,【参考】数式用!$A$4:$M$54,13,FALSE))</f>
        <v/>
      </c>
      <c r="AO97" s="46" t="e">
        <f>VLOOKUP(Z97,【参考】数式用!$A$2:$N$54,14,FALSE)</f>
        <v>#N/A</v>
      </c>
    </row>
    <row r="98" spans="1:41" ht="49.95" customHeight="1">
      <c r="A98" s="96">
        <f t="shared" si="1"/>
        <v>41</v>
      </c>
      <c r="B98" s="592"/>
      <c r="C98" s="593"/>
      <c r="D98" s="593"/>
      <c r="E98" s="593"/>
      <c r="F98" s="593"/>
      <c r="G98" s="593"/>
      <c r="H98" s="593"/>
      <c r="I98" s="593"/>
      <c r="J98" s="593"/>
      <c r="K98" s="594"/>
      <c r="L98" s="589"/>
      <c r="M98" s="590"/>
      <c r="N98" s="590"/>
      <c r="O98" s="590"/>
      <c r="P98" s="591"/>
      <c r="Q98" s="586"/>
      <c r="R98" s="587"/>
      <c r="S98" s="587"/>
      <c r="T98" s="587"/>
      <c r="U98" s="588"/>
      <c r="V98" s="261"/>
      <c r="W98" s="538"/>
      <c r="X98" s="538"/>
      <c r="Y98" s="538"/>
      <c r="Z98" s="541"/>
      <c r="AA98" s="541"/>
      <c r="AB98" s="541"/>
      <c r="AC98" s="321" t="str">
        <f>IFERROR(VLOOKUP(Z98,【参考】数式用!$A$4:$B$54,2,FALSE),"")</f>
        <v/>
      </c>
      <c r="AD98" s="212"/>
      <c r="AE98" s="211" t="str">
        <f>IF(B98="","",IF(AO98="総合事業","数式を削除して手入力",IFERROR(INDEX(【参考】数式用!$AT$3:$AV$452,MATCH(Q98&amp;V98,【参考】数式用!$AS$3:$AS$452,0),MATCH(VLOOKUP(Z98,【参考】数式用!$AW$2:$AX$53,2,FALSE),【参考】数式用!$AT$2:$AV$2,0)),10)))</f>
        <v/>
      </c>
      <c r="AN98" s="394" t="str">
        <f>IF($L$18="", "", VLOOKUP(Z98,【参考】数式用!$A$4:$M$54,13,FALSE))</f>
        <v/>
      </c>
      <c r="AO98" s="46" t="e">
        <f>VLOOKUP(Z98,【参考】数式用!$A$2:$N$54,14,FALSE)</f>
        <v>#N/A</v>
      </c>
    </row>
    <row r="99" spans="1:41" ht="49.95" customHeight="1">
      <c r="A99" s="96">
        <f t="shared" si="1"/>
        <v>42</v>
      </c>
      <c r="B99" s="592"/>
      <c r="C99" s="593"/>
      <c r="D99" s="593"/>
      <c r="E99" s="593"/>
      <c r="F99" s="593"/>
      <c r="G99" s="593"/>
      <c r="H99" s="593"/>
      <c r="I99" s="593"/>
      <c r="J99" s="593"/>
      <c r="K99" s="594"/>
      <c r="L99" s="589"/>
      <c r="M99" s="590"/>
      <c r="N99" s="590"/>
      <c r="O99" s="590"/>
      <c r="P99" s="591"/>
      <c r="Q99" s="586"/>
      <c r="R99" s="587"/>
      <c r="S99" s="587"/>
      <c r="T99" s="587"/>
      <c r="U99" s="588"/>
      <c r="V99" s="261"/>
      <c r="W99" s="538"/>
      <c r="X99" s="538"/>
      <c r="Y99" s="538"/>
      <c r="Z99" s="541"/>
      <c r="AA99" s="541"/>
      <c r="AB99" s="541"/>
      <c r="AC99" s="321" t="str">
        <f>IFERROR(VLOOKUP(Z99,【参考】数式用!$A$4:$B$54,2,FALSE),"")</f>
        <v/>
      </c>
      <c r="AD99" s="212"/>
      <c r="AE99" s="211" t="str">
        <f>IF(B99="","",IF(AO99="総合事業","数式を削除して手入力",IFERROR(INDEX(【参考】数式用!$AT$3:$AV$452,MATCH(Q99&amp;V99,【参考】数式用!$AS$3:$AS$452,0),MATCH(VLOOKUP(Z99,【参考】数式用!$AW$2:$AX$53,2,FALSE),【参考】数式用!$AT$2:$AV$2,0)),10)))</f>
        <v/>
      </c>
      <c r="AN99" s="394" t="str">
        <f>IF($L$18="", "", VLOOKUP(Z99,【参考】数式用!$A$4:$M$54,13,FALSE))</f>
        <v/>
      </c>
      <c r="AO99" s="46" t="e">
        <f>VLOOKUP(Z99,【参考】数式用!$A$2:$N$54,14,FALSE)</f>
        <v>#N/A</v>
      </c>
    </row>
    <row r="100" spans="1:41" ht="49.95" customHeight="1">
      <c r="A100" s="96">
        <f t="shared" si="1"/>
        <v>43</v>
      </c>
      <c r="B100" s="592"/>
      <c r="C100" s="593"/>
      <c r="D100" s="593"/>
      <c r="E100" s="593"/>
      <c r="F100" s="593"/>
      <c r="G100" s="593"/>
      <c r="H100" s="593"/>
      <c r="I100" s="593"/>
      <c r="J100" s="593"/>
      <c r="K100" s="594"/>
      <c r="L100" s="589"/>
      <c r="M100" s="590"/>
      <c r="N100" s="590"/>
      <c r="O100" s="590"/>
      <c r="P100" s="591"/>
      <c r="Q100" s="586"/>
      <c r="R100" s="587"/>
      <c r="S100" s="587"/>
      <c r="T100" s="587"/>
      <c r="U100" s="588"/>
      <c r="V100" s="261"/>
      <c r="W100" s="538"/>
      <c r="X100" s="538"/>
      <c r="Y100" s="538"/>
      <c r="Z100" s="541"/>
      <c r="AA100" s="541"/>
      <c r="AB100" s="541"/>
      <c r="AC100" s="321" t="str">
        <f>IFERROR(VLOOKUP(Z100,【参考】数式用!$A$4:$B$54,2,FALSE),"")</f>
        <v/>
      </c>
      <c r="AD100" s="212"/>
      <c r="AE100" s="211" t="str">
        <f>IF(B100="","",IF(AO100="総合事業","数式を削除して手入力",IFERROR(INDEX(【参考】数式用!$AT$3:$AV$452,MATCH(Q100&amp;V100,【参考】数式用!$AS$3:$AS$452,0),MATCH(VLOOKUP(Z100,【参考】数式用!$AW$2:$AX$53,2,FALSE),【参考】数式用!$AT$2:$AV$2,0)),10)))</f>
        <v/>
      </c>
      <c r="AN100" s="394" t="str">
        <f>IF($L$18="", "", VLOOKUP(Z100,【参考】数式用!$A$4:$M$54,13,FALSE))</f>
        <v/>
      </c>
      <c r="AO100" s="46" t="e">
        <f>VLOOKUP(Z100,【参考】数式用!$A$2:$N$54,14,FALSE)</f>
        <v>#N/A</v>
      </c>
    </row>
    <row r="101" spans="1:41" ht="49.95" customHeight="1">
      <c r="A101" s="96">
        <f t="shared" si="1"/>
        <v>44</v>
      </c>
      <c r="B101" s="592"/>
      <c r="C101" s="593"/>
      <c r="D101" s="593"/>
      <c r="E101" s="593"/>
      <c r="F101" s="593"/>
      <c r="G101" s="593"/>
      <c r="H101" s="593"/>
      <c r="I101" s="593"/>
      <c r="J101" s="593"/>
      <c r="K101" s="594"/>
      <c r="L101" s="589"/>
      <c r="M101" s="590"/>
      <c r="N101" s="590"/>
      <c r="O101" s="590"/>
      <c r="P101" s="591"/>
      <c r="Q101" s="586"/>
      <c r="R101" s="587"/>
      <c r="S101" s="587"/>
      <c r="T101" s="587"/>
      <c r="U101" s="588"/>
      <c r="V101" s="261"/>
      <c r="W101" s="538"/>
      <c r="X101" s="538"/>
      <c r="Y101" s="538"/>
      <c r="Z101" s="541"/>
      <c r="AA101" s="541"/>
      <c r="AB101" s="541"/>
      <c r="AC101" s="321" t="str">
        <f>IFERROR(VLOOKUP(Z101,【参考】数式用!$A$4:$B$54,2,FALSE),"")</f>
        <v/>
      </c>
      <c r="AD101" s="212"/>
      <c r="AE101" s="211" t="str">
        <f>IF(B101="","",IF(AO101="総合事業","数式を削除して手入力",IFERROR(INDEX(【参考】数式用!$AT$3:$AV$452,MATCH(Q101&amp;V101,【参考】数式用!$AS$3:$AS$452,0),MATCH(VLOOKUP(Z101,【参考】数式用!$AW$2:$AX$53,2,FALSE),【参考】数式用!$AT$2:$AV$2,0)),10)))</f>
        <v/>
      </c>
      <c r="AN101" s="394" t="str">
        <f>IF($L$18="", "", VLOOKUP(Z101,【参考】数式用!$A$4:$M$54,13,FALSE))</f>
        <v/>
      </c>
      <c r="AO101" s="46" t="e">
        <f>VLOOKUP(Z101,【参考】数式用!$A$2:$N$54,14,FALSE)</f>
        <v>#N/A</v>
      </c>
    </row>
    <row r="102" spans="1:41" ht="49.95" customHeight="1">
      <c r="A102" s="96">
        <f t="shared" si="1"/>
        <v>45</v>
      </c>
      <c r="B102" s="592"/>
      <c r="C102" s="593"/>
      <c r="D102" s="593"/>
      <c r="E102" s="593"/>
      <c r="F102" s="593"/>
      <c r="G102" s="593"/>
      <c r="H102" s="593"/>
      <c r="I102" s="593"/>
      <c r="J102" s="593"/>
      <c r="K102" s="594"/>
      <c r="L102" s="589"/>
      <c r="M102" s="590"/>
      <c r="N102" s="590"/>
      <c r="O102" s="590"/>
      <c r="P102" s="591"/>
      <c r="Q102" s="586"/>
      <c r="R102" s="587"/>
      <c r="S102" s="587"/>
      <c r="T102" s="587"/>
      <c r="U102" s="588"/>
      <c r="V102" s="261"/>
      <c r="W102" s="538"/>
      <c r="X102" s="538"/>
      <c r="Y102" s="538"/>
      <c r="Z102" s="541"/>
      <c r="AA102" s="541"/>
      <c r="AB102" s="541"/>
      <c r="AC102" s="321" t="str">
        <f>IFERROR(VLOOKUP(Z102,【参考】数式用!$A$4:$B$54,2,FALSE),"")</f>
        <v/>
      </c>
      <c r="AD102" s="212"/>
      <c r="AE102" s="211" t="str">
        <f>IF(B102="","",IF(AO102="総合事業","数式を削除して手入力",IFERROR(INDEX(【参考】数式用!$AT$3:$AV$452,MATCH(Q102&amp;V102,【参考】数式用!$AS$3:$AS$452,0),MATCH(VLOOKUP(Z102,【参考】数式用!$AW$2:$AX$53,2,FALSE),【参考】数式用!$AT$2:$AV$2,0)),10)))</f>
        <v/>
      </c>
      <c r="AN102" s="394" t="str">
        <f>IF($L$18="", "", VLOOKUP(Z102,【参考】数式用!$A$4:$M$54,13,FALSE))</f>
        <v/>
      </c>
      <c r="AO102" s="46" t="e">
        <f>VLOOKUP(Z102,【参考】数式用!$A$2:$N$54,14,FALSE)</f>
        <v>#N/A</v>
      </c>
    </row>
    <row r="103" spans="1:41" ht="49.95" customHeight="1">
      <c r="A103" s="96">
        <f t="shared" si="1"/>
        <v>46</v>
      </c>
      <c r="B103" s="592"/>
      <c r="C103" s="593"/>
      <c r="D103" s="593"/>
      <c r="E103" s="593"/>
      <c r="F103" s="593"/>
      <c r="G103" s="593"/>
      <c r="H103" s="593"/>
      <c r="I103" s="593"/>
      <c r="J103" s="593"/>
      <c r="K103" s="594"/>
      <c r="L103" s="589"/>
      <c r="M103" s="590"/>
      <c r="N103" s="590"/>
      <c r="O103" s="590"/>
      <c r="P103" s="591"/>
      <c r="Q103" s="586"/>
      <c r="R103" s="587"/>
      <c r="S103" s="587"/>
      <c r="T103" s="587"/>
      <c r="U103" s="588"/>
      <c r="V103" s="261"/>
      <c r="W103" s="538"/>
      <c r="X103" s="538"/>
      <c r="Y103" s="538"/>
      <c r="Z103" s="541"/>
      <c r="AA103" s="541"/>
      <c r="AB103" s="541"/>
      <c r="AC103" s="321" t="str">
        <f>IFERROR(VLOOKUP(Z103,【参考】数式用!$A$4:$B$54,2,FALSE),"")</f>
        <v/>
      </c>
      <c r="AD103" s="212"/>
      <c r="AE103" s="211" t="str">
        <f>IF(B103="","",IF(AO103="総合事業","数式を削除して手入力",IFERROR(INDEX(【参考】数式用!$AT$3:$AV$452,MATCH(Q103&amp;V103,【参考】数式用!$AS$3:$AS$452,0),MATCH(VLOOKUP(Z103,【参考】数式用!$AW$2:$AX$53,2,FALSE),【参考】数式用!$AT$2:$AV$2,0)),10)))</f>
        <v/>
      </c>
      <c r="AN103" s="394" t="str">
        <f>IF($L$18="", "", VLOOKUP(Z103,【参考】数式用!$A$4:$M$54,13,FALSE))</f>
        <v/>
      </c>
      <c r="AO103" s="46" t="e">
        <f>VLOOKUP(Z103,【参考】数式用!$A$2:$N$54,14,FALSE)</f>
        <v>#N/A</v>
      </c>
    </row>
    <row r="104" spans="1:41" ht="49.95" customHeight="1">
      <c r="A104" s="96">
        <f t="shared" si="1"/>
        <v>47</v>
      </c>
      <c r="B104" s="592"/>
      <c r="C104" s="593"/>
      <c r="D104" s="593"/>
      <c r="E104" s="593"/>
      <c r="F104" s="593"/>
      <c r="G104" s="593"/>
      <c r="H104" s="593"/>
      <c r="I104" s="593"/>
      <c r="J104" s="593"/>
      <c r="K104" s="594"/>
      <c r="L104" s="589"/>
      <c r="M104" s="590"/>
      <c r="N104" s="590"/>
      <c r="O104" s="590"/>
      <c r="P104" s="591"/>
      <c r="Q104" s="586"/>
      <c r="R104" s="587"/>
      <c r="S104" s="587"/>
      <c r="T104" s="587"/>
      <c r="U104" s="588"/>
      <c r="V104" s="261"/>
      <c r="W104" s="538"/>
      <c r="X104" s="538"/>
      <c r="Y104" s="538"/>
      <c r="Z104" s="541"/>
      <c r="AA104" s="541"/>
      <c r="AB104" s="541"/>
      <c r="AC104" s="321" t="str">
        <f>IFERROR(VLOOKUP(Z104,【参考】数式用!$A$4:$B$54,2,FALSE),"")</f>
        <v/>
      </c>
      <c r="AD104" s="212"/>
      <c r="AE104" s="211" t="str">
        <f>IF(B104="","",IF(AO104="総合事業","数式を削除して手入力",IFERROR(INDEX(【参考】数式用!$AT$3:$AV$452,MATCH(Q104&amp;V104,【参考】数式用!$AS$3:$AS$452,0),MATCH(VLOOKUP(Z104,【参考】数式用!$AW$2:$AX$53,2,FALSE),【参考】数式用!$AT$2:$AV$2,0)),10)))</f>
        <v/>
      </c>
      <c r="AN104" s="394" t="str">
        <f>IF($L$18="", "", VLOOKUP(Z104,【参考】数式用!$A$4:$M$54,13,FALSE))</f>
        <v/>
      </c>
      <c r="AO104" s="46" t="e">
        <f>VLOOKUP(Z104,【参考】数式用!$A$2:$N$54,14,FALSE)</f>
        <v>#N/A</v>
      </c>
    </row>
    <row r="105" spans="1:41" ht="49.95" customHeight="1">
      <c r="A105" s="96">
        <f t="shared" si="1"/>
        <v>48</v>
      </c>
      <c r="B105" s="592"/>
      <c r="C105" s="593"/>
      <c r="D105" s="593"/>
      <c r="E105" s="593"/>
      <c r="F105" s="593"/>
      <c r="G105" s="593"/>
      <c r="H105" s="593"/>
      <c r="I105" s="593"/>
      <c r="J105" s="593"/>
      <c r="K105" s="594"/>
      <c r="L105" s="589"/>
      <c r="M105" s="590"/>
      <c r="N105" s="590"/>
      <c r="O105" s="590"/>
      <c r="P105" s="591"/>
      <c r="Q105" s="586"/>
      <c r="R105" s="587"/>
      <c r="S105" s="587"/>
      <c r="T105" s="587"/>
      <c r="U105" s="588"/>
      <c r="V105" s="261"/>
      <c r="W105" s="538"/>
      <c r="X105" s="538"/>
      <c r="Y105" s="538"/>
      <c r="Z105" s="541"/>
      <c r="AA105" s="541"/>
      <c r="AB105" s="541"/>
      <c r="AC105" s="321" t="str">
        <f>IFERROR(VLOOKUP(Z105,【参考】数式用!$A$4:$B$54,2,FALSE),"")</f>
        <v/>
      </c>
      <c r="AD105" s="212"/>
      <c r="AE105" s="211" t="str">
        <f>IF(B105="","",IF(AO105="総合事業","数式を削除して手入力",IFERROR(INDEX(【参考】数式用!$AT$3:$AV$452,MATCH(Q105&amp;V105,【参考】数式用!$AS$3:$AS$452,0),MATCH(VLOOKUP(Z105,【参考】数式用!$AW$2:$AX$53,2,FALSE),【参考】数式用!$AT$2:$AV$2,0)),10)))</f>
        <v/>
      </c>
      <c r="AN105" s="394" t="str">
        <f>IF($L$18="", "", VLOOKUP(Z105,【参考】数式用!$A$4:$M$54,13,FALSE))</f>
        <v/>
      </c>
      <c r="AO105" s="46" t="e">
        <f>VLOOKUP(Z105,【参考】数式用!$A$2:$N$54,14,FALSE)</f>
        <v>#N/A</v>
      </c>
    </row>
    <row r="106" spans="1:41" ht="49.95" customHeight="1">
      <c r="A106" s="96">
        <f t="shared" si="1"/>
        <v>49</v>
      </c>
      <c r="B106" s="592"/>
      <c r="C106" s="593"/>
      <c r="D106" s="593"/>
      <c r="E106" s="593"/>
      <c r="F106" s="593"/>
      <c r="G106" s="593"/>
      <c r="H106" s="593"/>
      <c r="I106" s="593"/>
      <c r="J106" s="593"/>
      <c r="K106" s="594"/>
      <c r="L106" s="589"/>
      <c r="M106" s="590"/>
      <c r="N106" s="590"/>
      <c r="O106" s="590"/>
      <c r="P106" s="591"/>
      <c r="Q106" s="586"/>
      <c r="R106" s="587"/>
      <c r="S106" s="587"/>
      <c r="T106" s="587"/>
      <c r="U106" s="588"/>
      <c r="V106" s="261"/>
      <c r="W106" s="538"/>
      <c r="X106" s="538"/>
      <c r="Y106" s="538"/>
      <c r="Z106" s="541"/>
      <c r="AA106" s="541"/>
      <c r="AB106" s="541"/>
      <c r="AC106" s="321" t="str">
        <f>IFERROR(VLOOKUP(Z106,【参考】数式用!$A$4:$B$54,2,FALSE),"")</f>
        <v/>
      </c>
      <c r="AD106" s="212"/>
      <c r="AE106" s="211" t="str">
        <f>IF(B106="","",IF(AO106="総合事業","数式を削除して手入力",IFERROR(INDEX(【参考】数式用!$AT$3:$AV$452,MATCH(Q106&amp;V106,【参考】数式用!$AS$3:$AS$452,0),MATCH(VLOOKUP(Z106,【参考】数式用!$AW$2:$AX$53,2,FALSE),【参考】数式用!$AT$2:$AV$2,0)),10)))</f>
        <v/>
      </c>
      <c r="AN106" s="394" t="str">
        <f>IF($L$18="", "", VLOOKUP(Z106,【参考】数式用!$A$4:$M$54,13,FALSE))</f>
        <v/>
      </c>
      <c r="AO106" s="46" t="e">
        <f>VLOOKUP(Z106,【参考】数式用!$A$2:$N$54,14,FALSE)</f>
        <v>#N/A</v>
      </c>
    </row>
    <row r="107" spans="1:41" ht="49.95" customHeight="1">
      <c r="A107" s="96">
        <f t="shared" si="1"/>
        <v>50</v>
      </c>
      <c r="B107" s="592"/>
      <c r="C107" s="593"/>
      <c r="D107" s="593"/>
      <c r="E107" s="593"/>
      <c r="F107" s="593"/>
      <c r="G107" s="593"/>
      <c r="H107" s="593"/>
      <c r="I107" s="593"/>
      <c r="J107" s="593"/>
      <c r="K107" s="594"/>
      <c r="L107" s="589"/>
      <c r="M107" s="590"/>
      <c r="N107" s="590"/>
      <c r="O107" s="590"/>
      <c r="P107" s="591"/>
      <c r="Q107" s="586"/>
      <c r="R107" s="587"/>
      <c r="S107" s="587"/>
      <c r="T107" s="587"/>
      <c r="U107" s="588"/>
      <c r="V107" s="261"/>
      <c r="W107" s="538"/>
      <c r="X107" s="538"/>
      <c r="Y107" s="538"/>
      <c r="Z107" s="541"/>
      <c r="AA107" s="541"/>
      <c r="AB107" s="541"/>
      <c r="AC107" s="321" t="str">
        <f>IFERROR(VLOOKUP(Z107,【参考】数式用!$A$4:$B$54,2,FALSE),"")</f>
        <v/>
      </c>
      <c r="AD107" s="212"/>
      <c r="AE107" s="211" t="str">
        <f>IF(B107="","",IF(AO107="総合事業","数式を削除して手入力",IFERROR(INDEX(【参考】数式用!$AT$3:$AV$452,MATCH(Q107&amp;V107,【参考】数式用!$AS$3:$AS$452,0),MATCH(VLOOKUP(Z107,【参考】数式用!$AW$2:$AX$53,2,FALSE),【参考】数式用!$AT$2:$AV$2,0)),10)))</f>
        <v/>
      </c>
      <c r="AN107" s="394" t="str">
        <f>IF($L$18="", "", VLOOKUP(Z107,【参考】数式用!$A$4:$M$54,13,FALSE))</f>
        <v/>
      </c>
      <c r="AO107" s="46" t="e">
        <f>VLOOKUP(Z107,【参考】数式用!$A$2:$N$54,14,FALSE)</f>
        <v>#N/A</v>
      </c>
    </row>
    <row r="108" spans="1:41" ht="49.95" customHeight="1">
      <c r="A108" s="96">
        <f t="shared" si="1"/>
        <v>51</v>
      </c>
      <c r="B108" s="592"/>
      <c r="C108" s="593"/>
      <c r="D108" s="593"/>
      <c r="E108" s="593"/>
      <c r="F108" s="593"/>
      <c r="G108" s="593"/>
      <c r="H108" s="593"/>
      <c r="I108" s="593"/>
      <c r="J108" s="593"/>
      <c r="K108" s="594"/>
      <c r="L108" s="589"/>
      <c r="M108" s="590"/>
      <c r="N108" s="590"/>
      <c r="O108" s="590"/>
      <c r="P108" s="591"/>
      <c r="Q108" s="586"/>
      <c r="R108" s="587"/>
      <c r="S108" s="587"/>
      <c r="T108" s="587"/>
      <c r="U108" s="588"/>
      <c r="V108" s="261"/>
      <c r="W108" s="538"/>
      <c r="X108" s="538"/>
      <c r="Y108" s="538"/>
      <c r="Z108" s="541"/>
      <c r="AA108" s="541"/>
      <c r="AB108" s="541"/>
      <c r="AC108" s="321" t="str">
        <f>IFERROR(VLOOKUP(Z108,【参考】数式用!$A$4:$B$54,2,FALSE),"")</f>
        <v/>
      </c>
      <c r="AD108" s="212"/>
      <c r="AE108" s="211" t="str">
        <f>IF(B108="","",IF(AO108="総合事業","数式を削除して手入力",IFERROR(INDEX(【参考】数式用!$AT$3:$AV$452,MATCH(Q108&amp;V108,【参考】数式用!$AS$3:$AS$452,0),MATCH(VLOOKUP(Z108,【参考】数式用!$AW$2:$AX$53,2,FALSE),【参考】数式用!$AT$2:$AV$2,0)),10)))</f>
        <v/>
      </c>
      <c r="AN108" s="394" t="str">
        <f>IF($L$18="", "", VLOOKUP(Z108,【参考】数式用!$A$4:$M$54,13,FALSE))</f>
        <v/>
      </c>
      <c r="AO108" s="46" t="e">
        <f>VLOOKUP(Z108,【参考】数式用!$A$2:$N$54,14,FALSE)</f>
        <v>#N/A</v>
      </c>
    </row>
    <row r="109" spans="1:41" ht="49.95" customHeight="1">
      <c r="A109" s="96">
        <f t="shared" si="1"/>
        <v>52</v>
      </c>
      <c r="B109" s="595"/>
      <c r="C109" s="596"/>
      <c r="D109" s="596"/>
      <c r="E109" s="596"/>
      <c r="F109" s="596"/>
      <c r="G109" s="596"/>
      <c r="H109" s="596"/>
      <c r="I109" s="596"/>
      <c r="J109" s="596"/>
      <c r="K109" s="596"/>
      <c r="L109" s="589"/>
      <c r="M109" s="590"/>
      <c r="N109" s="590"/>
      <c r="O109" s="590"/>
      <c r="P109" s="591"/>
      <c r="Q109" s="586"/>
      <c r="R109" s="587"/>
      <c r="S109" s="587"/>
      <c r="T109" s="587"/>
      <c r="U109" s="588"/>
      <c r="V109" s="261"/>
      <c r="W109" s="504"/>
      <c r="X109" s="505"/>
      <c r="Y109" s="506"/>
      <c r="Z109" s="541"/>
      <c r="AA109" s="541"/>
      <c r="AB109" s="541"/>
      <c r="AC109" s="321" t="str">
        <f>IFERROR(VLOOKUP(Z109,【参考】数式用!$A$4:$B$54,2,FALSE),"")</f>
        <v/>
      </c>
      <c r="AD109" s="212"/>
      <c r="AE109" s="211" t="str">
        <f>IF(B109="","",IF(AO109="総合事業","数式を削除して手入力",IFERROR(INDEX(【参考】数式用!$AT$3:$AV$452,MATCH(Q109&amp;V109,【参考】数式用!$AS$3:$AS$452,0),MATCH(VLOOKUP(Z109,【参考】数式用!$AW$2:$AX$53,2,FALSE),【参考】数式用!$AT$2:$AV$2,0)),10)))</f>
        <v/>
      </c>
      <c r="AN109" s="394" t="str">
        <f>IF($L$18="", "", VLOOKUP(Z109,【参考】数式用!$A$4:$M$54,13,FALSE))</f>
        <v/>
      </c>
      <c r="AO109" s="46" t="e">
        <f>VLOOKUP(Z109,【参考】数式用!$A$2:$N$54,14,FALSE)</f>
        <v>#N/A</v>
      </c>
    </row>
    <row r="110" spans="1:41" ht="49.95" customHeight="1">
      <c r="A110" s="96">
        <f t="shared" si="1"/>
        <v>53</v>
      </c>
      <c r="B110" s="595"/>
      <c r="C110" s="596"/>
      <c r="D110" s="596"/>
      <c r="E110" s="596"/>
      <c r="F110" s="596"/>
      <c r="G110" s="596"/>
      <c r="H110" s="596"/>
      <c r="I110" s="596"/>
      <c r="J110" s="596"/>
      <c r="K110" s="596"/>
      <c r="L110" s="589"/>
      <c r="M110" s="590"/>
      <c r="N110" s="590"/>
      <c r="O110" s="590"/>
      <c r="P110" s="591"/>
      <c r="Q110" s="586"/>
      <c r="R110" s="587"/>
      <c r="S110" s="587"/>
      <c r="T110" s="587"/>
      <c r="U110" s="588"/>
      <c r="V110" s="261"/>
      <c r="W110" s="504"/>
      <c r="X110" s="505"/>
      <c r="Y110" s="506"/>
      <c r="Z110" s="541"/>
      <c r="AA110" s="541"/>
      <c r="AB110" s="541"/>
      <c r="AC110" s="321" t="str">
        <f>IFERROR(VLOOKUP(Z110,【参考】数式用!$A$4:$B$54,2,FALSE),"")</f>
        <v/>
      </c>
      <c r="AD110" s="212"/>
      <c r="AE110" s="211" t="str">
        <f>IF(B110="","",IF(AO110="総合事業","数式を削除して手入力",IFERROR(INDEX(【参考】数式用!$AT$3:$AV$452,MATCH(Q110&amp;V110,【参考】数式用!$AS$3:$AS$452,0),MATCH(VLOOKUP(Z110,【参考】数式用!$AW$2:$AX$53,2,FALSE),【参考】数式用!$AT$2:$AV$2,0)),10)))</f>
        <v/>
      </c>
      <c r="AN110" s="394" t="str">
        <f>IF($L$18="", "", VLOOKUP(Z110,【参考】数式用!$A$4:$M$54,13,FALSE))</f>
        <v/>
      </c>
      <c r="AO110" s="46" t="e">
        <f>VLOOKUP(Z110,【参考】数式用!$A$2:$N$54,14,FALSE)</f>
        <v>#N/A</v>
      </c>
    </row>
    <row r="111" spans="1:41" ht="49.95" customHeight="1">
      <c r="A111" s="96">
        <f t="shared" si="1"/>
        <v>54</v>
      </c>
      <c r="B111" s="595"/>
      <c r="C111" s="596"/>
      <c r="D111" s="596"/>
      <c r="E111" s="596"/>
      <c r="F111" s="596"/>
      <c r="G111" s="596"/>
      <c r="H111" s="596"/>
      <c r="I111" s="596"/>
      <c r="J111" s="596"/>
      <c r="K111" s="596"/>
      <c r="L111" s="589"/>
      <c r="M111" s="590"/>
      <c r="N111" s="590"/>
      <c r="O111" s="590"/>
      <c r="P111" s="591"/>
      <c r="Q111" s="586"/>
      <c r="R111" s="587"/>
      <c r="S111" s="587"/>
      <c r="T111" s="587"/>
      <c r="U111" s="588"/>
      <c r="V111" s="261"/>
      <c r="W111" s="504"/>
      <c r="X111" s="505"/>
      <c r="Y111" s="506"/>
      <c r="Z111" s="541"/>
      <c r="AA111" s="541"/>
      <c r="AB111" s="541"/>
      <c r="AC111" s="321" t="str">
        <f>IFERROR(VLOOKUP(Z111,【参考】数式用!$A$4:$B$54,2,FALSE),"")</f>
        <v/>
      </c>
      <c r="AD111" s="212"/>
      <c r="AE111" s="211" t="str">
        <f>IF(B111="","",IF(AO111="総合事業","数式を削除して手入力",IFERROR(INDEX(【参考】数式用!$AT$3:$AV$452,MATCH(Q111&amp;V111,【参考】数式用!$AS$3:$AS$452,0),MATCH(VLOOKUP(Z111,【参考】数式用!$AW$2:$AX$53,2,FALSE),【参考】数式用!$AT$2:$AV$2,0)),10)))</f>
        <v/>
      </c>
      <c r="AN111" s="394" t="str">
        <f>IF($L$18="", "", VLOOKUP(Z111,【参考】数式用!$A$4:$M$54,13,FALSE))</f>
        <v/>
      </c>
      <c r="AO111" s="46" t="e">
        <f>VLOOKUP(Z111,【参考】数式用!$A$2:$N$54,14,FALSE)</f>
        <v>#N/A</v>
      </c>
    </row>
    <row r="112" spans="1:41" ht="49.95" customHeight="1">
      <c r="A112" s="96">
        <f t="shared" si="1"/>
        <v>55</v>
      </c>
      <c r="B112" s="595"/>
      <c r="C112" s="596"/>
      <c r="D112" s="596"/>
      <c r="E112" s="596"/>
      <c r="F112" s="596"/>
      <c r="G112" s="596"/>
      <c r="H112" s="596"/>
      <c r="I112" s="596"/>
      <c r="J112" s="596"/>
      <c r="K112" s="596"/>
      <c r="L112" s="589"/>
      <c r="M112" s="590"/>
      <c r="N112" s="590"/>
      <c r="O112" s="590"/>
      <c r="P112" s="591"/>
      <c r="Q112" s="586"/>
      <c r="R112" s="587"/>
      <c r="S112" s="587"/>
      <c r="T112" s="587"/>
      <c r="U112" s="588"/>
      <c r="V112" s="261"/>
      <c r="W112" s="504"/>
      <c r="X112" s="505"/>
      <c r="Y112" s="506"/>
      <c r="Z112" s="541"/>
      <c r="AA112" s="541"/>
      <c r="AB112" s="541"/>
      <c r="AC112" s="321" t="str">
        <f>IFERROR(VLOOKUP(Z112,【参考】数式用!$A$4:$B$54,2,FALSE),"")</f>
        <v/>
      </c>
      <c r="AD112" s="212"/>
      <c r="AE112" s="211" t="str">
        <f>IF(B112="","",IF(AO112="総合事業","数式を削除して手入力",IFERROR(INDEX(【参考】数式用!$AT$3:$AV$452,MATCH(Q112&amp;V112,【参考】数式用!$AS$3:$AS$452,0),MATCH(VLOOKUP(Z112,【参考】数式用!$AW$2:$AX$53,2,FALSE),【参考】数式用!$AT$2:$AV$2,0)),10)))</f>
        <v/>
      </c>
      <c r="AN112" s="394" t="str">
        <f>IF($L$18="", "", VLOOKUP(Z112,【参考】数式用!$A$4:$M$54,13,FALSE))</f>
        <v/>
      </c>
      <c r="AO112" s="46" t="e">
        <f>VLOOKUP(Z112,【参考】数式用!$A$2:$N$54,14,FALSE)</f>
        <v>#N/A</v>
      </c>
    </row>
    <row r="113" spans="1:41" ht="49.95" customHeight="1">
      <c r="A113" s="96">
        <f t="shared" si="1"/>
        <v>56</v>
      </c>
      <c r="B113" s="595"/>
      <c r="C113" s="596"/>
      <c r="D113" s="596"/>
      <c r="E113" s="596"/>
      <c r="F113" s="596"/>
      <c r="G113" s="596"/>
      <c r="H113" s="596"/>
      <c r="I113" s="596"/>
      <c r="J113" s="596"/>
      <c r="K113" s="596"/>
      <c r="L113" s="589"/>
      <c r="M113" s="590"/>
      <c r="N113" s="590"/>
      <c r="O113" s="590"/>
      <c r="P113" s="591"/>
      <c r="Q113" s="586"/>
      <c r="R113" s="587"/>
      <c r="S113" s="587"/>
      <c r="T113" s="587"/>
      <c r="U113" s="588"/>
      <c r="V113" s="261"/>
      <c r="W113" s="504"/>
      <c r="X113" s="505"/>
      <c r="Y113" s="506"/>
      <c r="Z113" s="541"/>
      <c r="AA113" s="541"/>
      <c r="AB113" s="541"/>
      <c r="AC113" s="321" t="str">
        <f>IFERROR(VLOOKUP(Z113,【参考】数式用!$A$4:$B$54,2,FALSE),"")</f>
        <v/>
      </c>
      <c r="AD113" s="212"/>
      <c r="AE113" s="211" t="str">
        <f>IF(B113="","",IF(AO113="総合事業","数式を削除して手入力",IFERROR(INDEX(【参考】数式用!$AT$3:$AV$452,MATCH(Q113&amp;V113,【参考】数式用!$AS$3:$AS$452,0),MATCH(VLOOKUP(Z113,【参考】数式用!$AW$2:$AX$53,2,FALSE),【参考】数式用!$AT$2:$AV$2,0)),10)))</f>
        <v/>
      </c>
      <c r="AN113" s="394" t="str">
        <f>IF($L$18="", "", VLOOKUP(Z113,【参考】数式用!$A$4:$M$54,13,FALSE))</f>
        <v/>
      </c>
      <c r="AO113" s="46" t="e">
        <f>VLOOKUP(Z113,【参考】数式用!$A$2:$N$54,14,FALSE)</f>
        <v>#N/A</v>
      </c>
    </row>
    <row r="114" spans="1:41" ht="49.95" customHeight="1">
      <c r="A114" s="96">
        <f t="shared" si="1"/>
        <v>57</v>
      </c>
      <c r="B114" s="595"/>
      <c r="C114" s="596"/>
      <c r="D114" s="596"/>
      <c r="E114" s="596"/>
      <c r="F114" s="596"/>
      <c r="G114" s="596"/>
      <c r="H114" s="596"/>
      <c r="I114" s="596"/>
      <c r="J114" s="596"/>
      <c r="K114" s="596"/>
      <c r="L114" s="589"/>
      <c r="M114" s="590"/>
      <c r="N114" s="590"/>
      <c r="O114" s="590"/>
      <c r="P114" s="591"/>
      <c r="Q114" s="586"/>
      <c r="R114" s="587"/>
      <c r="S114" s="587"/>
      <c r="T114" s="587"/>
      <c r="U114" s="588"/>
      <c r="V114" s="261"/>
      <c r="W114" s="504"/>
      <c r="X114" s="505"/>
      <c r="Y114" s="506"/>
      <c r="Z114" s="541"/>
      <c r="AA114" s="541"/>
      <c r="AB114" s="541"/>
      <c r="AC114" s="321" t="str">
        <f>IFERROR(VLOOKUP(Z114,【参考】数式用!$A$4:$B$54,2,FALSE),"")</f>
        <v/>
      </c>
      <c r="AD114" s="212"/>
      <c r="AE114" s="211" t="str">
        <f>IF(B114="","",IF(AO114="総合事業","数式を削除して手入力",IFERROR(INDEX(【参考】数式用!$AT$3:$AV$452,MATCH(Q114&amp;V114,【参考】数式用!$AS$3:$AS$452,0),MATCH(VLOOKUP(Z114,【参考】数式用!$AW$2:$AX$53,2,FALSE),【参考】数式用!$AT$2:$AV$2,0)),10)))</f>
        <v/>
      </c>
      <c r="AN114" s="394" t="str">
        <f>IF($L$18="", "", VLOOKUP(Z114,【参考】数式用!$A$4:$M$54,13,FALSE))</f>
        <v/>
      </c>
      <c r="AO114" s="46" t="e">
        <f>VLOOKUP(Z114,【参考】数式用!$A$2:$N$54,14,FALSE)</f>
        <v>#N/A</v>
      </c>
    </row>
    <row r="115" spans="1:41" ht="49.95" customHeight="1">
      <c r="A115" s="96">
        <f t="shared" si="1"/>
        <v>58</v>
      </c>
      <c r="B115" s="595"/>
      <c r="C115" s="596"/>
      <c r="D115" s="596"/>
      <c r="E115" s="596"/>
      <c r="F115" s="596"/>
      <c r="G115" s="596"/>
      <c r="H115" s="596"/>
      <c r="I115" s="596"/>
      <c r="J115" s="596"/>
      <c r="K115" s="596"/>
      <c r="L115" s="589"/>
      <c r="M115" s="590"/>
      <c r="N115" s="590"/>
      <c r="O115" s="590"/>
      <c r="P115" s="591"/>
      <c r="Q115" s="586"/>
      <c r="R115" s="587"/>
      <c r="S115" s="587"/>
      <c r="T115" s="587"/>
      <c r="U115" s="588"/>
      <c r="V115" s="261"/>
      <c r="W115" s="504"/>
      <c r="X115" s="505"/>
      <c r="Y115" s="506"/>
      <c r="Z115" s="541"/>
      <c r="AA115" s="541"/>
      <c r="AB115" s="541"/>
      <c r="AC115" s="321" t="str">
        <f>IFERROR(VLOOKUP(Z115,【参考】数式用!$A$4:$B$54,2,FALSE),"")</f>
        <v/>
      </c>
      <c r="AD115" s="212"/>
      <c r="AE115" s="211" t="str">
        <f>IF(B115="","",IF(AO115="総合事業","数式を削除して手入力",IFERROR(INDEX(【参考】数式用!$AT$3:$AV$452,MATCH(Q115&amp;V115,【参考】数式用!$AS$3:$AS$452,0),MATCH(VLOOKUP(Z115,【参考】数式用!$AW$2:$AX$53,2,FALSE),【参考】数式用!$AT$2:$AV$2,0)),10)))</f>
        <v/>
      </c>
      <c r="AN115" s="394" t="str">
        <f>IF($L$18="", "", VLOOKUP(Z115,【参考】数式用!$A$4:$M$54,13,FALSE))</f>
        <v/>
      </c>
      <c r="AO115" s="46" t="e">
        <f>VLOOKUP(Z115,【参考】数式用!$A$2:$N$54,14,FALSE)</f>
        <v>#N/A</v>
      </c>
    </row>
    <row r="116" spans="1:41" ht="49.95" customHeight="1">
      <c r="A116" s="96">
        <f t="shared" si="1"/>
        <v>59</v>
      </c>
      <c r="B116" s="595"/>
      <c r="C116" s="596"/>
      <c r="D116" s="596"/>
      <c r="E116" s="596"/>
      <c r="F116" s="596"/>
      <c r="G116" s="596"/>
      <c r="H116" s="596"/>
      <c r="I116" s="596"/>
      <c r="J116" s="596"/>
      <c r="K116" s="596"/>
      <c r="L116" s="589"/>
      <c r="M116" s="590"/>
      <c r="N116" s="590"/>
      <c r="O116" s="590"/>
      <c r="P116" s="591"/>
      <c r="Q116" s="586"/>
      <c r="R116" s="587"/>
      <c r="S116" s="587"/>
      <c r="T116" s="587"/>
      <c r="U116" s="588"/>
      <c r="V116" s="261"/>
      <c r="W116" s="504"/>
      <c r="X116" s="505"/>
      <c r="Y116" s="506"/>
      <c r="Z116" s="541"/>
      <c r="AA116" s="541"/>
      <c r="AB116" s="541"/>
      <c r="AC116" s="321" t="str">
        <f>IFERROR(VLOOKUP(Z116,【参考】数式用!$A$4:$B$54,2,FALSE),"")</f>
        <v/>
      </c>
      <c r="AD116" s="212"/>
      <c r="AE116" s="211" t="str">
        <f>IF(B116="","",IF(AO116="総合事業","数式を削除して手入力",IFERROR(INDEX(【参考】数式用!$AT$3:$AV$452,MATCH(Q116&amp;V116,【参考】数式用!$AS$3:$AS$452,0),MATCH(VLOOKUP(Z116,【参考】数式用!$AW$2:$AX$53,2,FALSE),【参考】数式用!$AT$2:$AV$2,0)),10)))</f>
        <v/>
      </c>
      <c r="AN116" s="394" t="str">
        <f>IF($L$18="", "", VLOOKUP(Z116,【参考】数式用!$A$4:$M$54,13,FALSE))</f>
        <v/>
      </c>
      <c r="AO116" s="46" t="e">
        <f>VLOOKUP(Z116,【参考】数式用!$A$2:$N$54,14,FALSE)</f>
        <v>#N/A</v>
      </c>
    </row>
    <row r="117" spans="1:41" ht="49.95" customHeight="1">
      <c r="A117" s="96">
        <f t="shared" si="1"/>
        <v>60</v>
      </c>
      <c r="B117" s="595"/>
      <c r="C117" s="596"/>
      <c r="D117" s="596"/>
      <c r="E117" s="596"/>
      <c r="F117" s="596"/>
      <c r="G117" s="596"/>
      <c r="H117" s="596"/>
      <c r="I117" s="596"/>
      <c r="J117" s="596"/>
      <c r="K117" s="596"/>
      <c r="L117" s="589"/>
      <c r="M117" s="590"/>
      <c r="N117" s="590"/>
      <c r="O117" s="590"/>
      <c r="P117" s="591"/>
      <c r="Q117" s="586"/>
      <c r="R117" s="587"/>
      <c r="S117" s="587"/>
      <c r="T117" s="587"/>
      <c r="U117" s="588"/>
      <c r="V117" s="261"/>
      <c r="W117" s="504"/>
      <c r="X117" s="505"/>
      <c r="Y117" s="506"/>
      <c r="Z117" s="541"/>
      <c r="AA117" s="541"/>
      <c r="AB117" s="541"/>
      <c r="AC117" s="321" t="str">
        <f>IFERROR(VLOOKUP(Z117,【参考】数式用!$A$4:$B$54,2,FALSE),"")</f>
        <v/>
      </c>
      <c r="AD117" s="212"/>
      <c r="AE117" s="211" t="str">
        <f>IF(B117="","",IF(AO117="総合事業","数式を削除して手入力",IFERROR(INDEX(【参考】数式用!$AT$3:$AV$452,MATCH(Q117&amp;V117,【参考】数式用!$AS$3:$AS$452,0),MATCH(VLOOKUP(Z117,【参考】数式用!$AW$2:$AX$53,2,FALSE),【参考】数式用!$AT$2:$AV$2,0)),10)))</f>
        <v/>
      </c>
      <c r="AN117" s="394" t="str">
        <f>IF($L$18="", "", VLOOKUP(Z117,【参考】数式用!$A$4:$M$54,13,FALSE))</f>
        <v/>
      </c>
      <c r="AO117" s="46" t="e">
        <f>VLOOKUP(Z117,【参考】数式用!$A$2:$N$54,14,FALSE)</f>
        <v>#N/A</v>
      </c>
    </row>
    <row r="118" spans="1:41" ht="49.95" customHeight="1">
      <c r="A118" s="96">
        <f t="shared" si="1"/>
        <v>61</v>
      </c>
      <c r="B118" s="595"/>
      <c r="C118" s="596"/>
      <c r="D118" s="596"/>
      <c r="E118" s="596"/>
      <c r="F118" s="596"/>
      <c r="G118" s="596"/>
      <c r="H118" s="596"/>
      <c r="I118" s="596"/>
      <c r="J118" s="596"/>
      <c r="K118" s="596"/>
      <c r="L118" s="589"/>
      <c r="M118" s="590"/>
      <c r="N118" s="590"/>
      <c r="O118" s="590"/>
      <c r="P118" s="591"/>
      <c r="Q118" s="586"/>
      <c r="R118" s="587"/>
      <c r="S118" s="587"/>
      <c r="T118" s="587"/>
      <c r="U118" s="588"/>
      <c r="V118" s="261"/>
      <c r="W118" s="504"/>
      <c r="X118" s="505"/>
      <c r="Y118" s="506"/>
      <c r="Z118" s="541"/>
      <c r="AA118" s="541"/>
      <c r="AB118" s="541"/>
      <c r="AC118" s="321" t="str">
        <f>IFERROR(VLOOKUP(Z118,【参考】数式用!$A$4:$B$54,2,FALSE),"")</f>
        <v/>
      </c>
      <c r="AD118" s="212"/>
      <c r="AE118" s="211" t="str">
        <f>IF(B118="","",IF(AO118="総合事業","数式を削除して手入力",IFERROR(INDEX(【参考】数式用!$AT$3:$AV$452,MATCH(Q118&amp;V118,【参考】数式用!$AS$3:$AS$452,0),MATCH(VLOOKUP(Z118,【参考】数式用!$AW$2:$AX$53,2,FALSE),【参考】数式用!$AT$2:$AV$2,0)),10)))</f>
        <v/>
      </c>
      <c r="AN118" s="394" t="str">
        <f>IF($L$18="", "", VLOOKUP(Z118,【参考】数式用!$A$4:$M$54,13,FALSE))</f>
        <v/>
      </c>
      <c r="AO118" s="46" t="e">
        <f>VLOOKUP(Z118,【参考】数式用!$A$2:$N$54,14,FALSE)</f>
        <v>#N/A</v>
      </c>
    </row>
    <row r="119" spans="1:41" ht="49.95" customHeight="1">
      <c r="A119" s="96">
        <f t="shared" si="1"/>
        <v>62</v>
      </c>
      <c r="B119" s="595"/>
      <c r="C119" s="596"/>
      <c r="D119" s="596"/>
      <c r="E119" s="596"/>
      <c r="F119" s="596"/>
      <c r="G119" s="596"/>
      <c r="H119" s="596"/>
      <c r="I119" s="596"/>
      <c r="J119" s="596"/>
      <c r="K119" s="596"/>
      <c r="L119" s="589"/>
      <c r="M119" s="590"/>
      <c r="N119" s="590"/>
      <c r="O119" s="590"/>
      <c r="P119" s="591"/>
      <c r="Q119" s="586"/>
      <c r="R119" s="587"/>
      <c r="S119" s="587"/>
      <c r="T119" s="587"/>
      <c r="U119" s="588"/>
      <c r="V119" s="261"/>
      <c r="W119" s="504"/>
      <c r="X119" s="505"/>
      <c r="Y119" s="506"/>
      <c r="Z119" s="541"/>
      <c r="AA119" s="541"/>
      <c r="AB119" s="541"/>
      <c r="AC119" s="321" t="str">
        <f>IFERROR(VLOOKUP(Z119,【参考】数式用!$A$4:$B$54,2,FALSE),"")</f>
        <v/>
      </c>
      <c r="AD119" s="212"/>
      <c r="AE119" s="211" t="str">
        <f>IF(B119="","",IF(AO119="総合事業","数式を削除して手入力",IFERROR(INDEX(【参考】数式用!$AT$3:$AV$452,MATCH(Q119&amp;V119,【参考】数式用!$AS$3:$AS$452,0),MATCH(VLOOKUP(Z119,【参考】数式用!$AW$2:$AX$53,2,FALSE),【参考】数式用!$AT$2:$AV$2,0)),10)))</f>
        <v/>
      </c>
      <c r="AN119" s="394" t="str">
        <f>IF($L$18="", "", VLOOKUP(Z119,【参考】数式用!$A$4:$M$54,13,FALSE))</f>
        <v/>
      </c>
      <c r="AO119" s="46" t="e">
        <f>VLOOKUP(Z119,【参考】数式用!$A$2:$N$54,14,FALSE)</f>
        <v>#N/A</v>
      </c>
    </row>
    <row r="120" spans="1:41" ht="49.95" customHeight="1">
      <c r="A120" s="96">
        <f t="shared" si="1"/>
        <v>63</v>
      </c>
      <c r="B120" s="595"/>
      <c r="C120" s="596"/>
      <c r="D120" s="596"/>
      <c r="E120" s="596"/>
      <c r="F120" s="596"/>
      <c r="G120" s="596"/>
      <c r="H120" s="596"/>
      <c r="I120" s="596"/>
      <c r="J120" s="596"/>
      <c r="K120" s="596"/>
      <c r="L120" s="589"/>
      <c r="M120" s="590"/>
      <c r="N120" s="590"/>
      <c r="O120" s="590"/>
      <c r="P120" s="591"/>
      <c r="Q120" s="586"/>
      <c r="R120" s="587"/>
      <c r="S120" s="587"/>
      <c r="T120" s="587"/>
      <c r="U120" s="588"/>
      <c r="V120" s="261"/>
      <c r="W120" s="504"/>
      <c r="X120" s="505"/>
      <c r="Y120" s="506"/>
      <c r="Z120" s="541"/>
      <c r="AA120" s="541"/>
      <c r="AB120" s="541"/>
      <c r="AC120" s="321" t="str">
        <f>IFERROR(VLOOKUP(Z120,【参考】数式用!$A$4:$B$54,2,FALSE),"")</f>
        <v/>
      </c>
      <c r="AD120" s="212"/>
      <c r="AE120" s="211" t="str">
        <f>IF(B120="","",IF(AO120="総合事業","数式を削除して手入力",IFERROR(INDEX(【参考】数式用!$AT$3:$AV$452,MATCH(Q120&amp;V120,【参考】数式用!$AS$3:$AS$452,0),MATCH(VLOOKUP(Z120,【参考】数式用!$AW$2:$AX$53,2,FALSE),【参考】数式用!$AT$2:$AV$2,0)),10)))</f>
        <v/>
      </c>
      <c r="AN120" s="394" t="str">
        <f>IF($L$18="", "", VLOOKUP(Z120,【参考】数式用!$A$4:$M$54,13,FALSE))</f>
        <v/>
      </c>
      <c r="AO120" s="46" t="e">
        <f>VLOOKUP(Z120,【参考】数式用!$A$2:$N$54,14,FALSE)</f>
        <v>#N/A</v>
      </c>
    </row>
    <row r="121" spans="1:41" ht="49.95" customHeight="1">
      <c r="A121" s="96">
        <f t="shared" si="1"/>
        <v>64</v>
      </c>
      <c r="B121" s="595"/>
      <c r="C121" s="596"/>
      <c r="D121" s="596"/>
      <c r="E121" s="596"/>
      <c r="F121" s="596"/>
      <c r="G121" s="596"/>
      <c r="H121" s="596"/>
      <c r="I121" s="596"/>
      <c r="J121" s="596"/>
      <c r="K121" s="596"/>
      <c r="L121" s="589"/>
      <c r="M121" s="590"/>
      <c r="N121" s="590"/>
      <c r="O121" s="590"/>
      <c r="P121" s="591"/>
      <c r="Q121" s="586"/>
      <c r="R121" s="587"/>
      <c r="S121" s="587"/>
      <c r="T121" s="587"/>
      <c r="U121" s="588"/>
      <c r="V121" s="261"/>
      <c r="W121" s="504"/>
      <c r="X121" s="505"/>
      <c r="Y121" s="506"/>
      <c r="Z121" s="541"/>
      <c r="AA121" s="541"/>
      <c r="AB121" s="541"/>
      <c r="AC121" s="321" t="str">
        <f>IFERROR(VLOOKUP(Z121,【参考】数式用!$A$4:$B$54,2,FALSE),"")</f>
        <v/>
      </c>
      <c r="AD121" s="212"/>
      <c r="AE121" s="211" t="str">
        <f>IF(B121="","",IF(AO121="総合事業","数式を削除して手入力",IFERROR(INDEX(【参考】数式用!$AT$3:$AV$452,MATCH(Q121&amp;V121,【参考】数式用!$AS$3:$AS$452,0),MATCH(VLOOKUP(Z121,【参考】数式用!$AW$2:$AX$53,2,FALSE),【参考】数式用!$AT$2:$AV$2,0)),10)))</f>
        <v/>
      </c>
      <c r="AN121" s="394" t="str">
        <f>IF($L$18="", "", VLOOKUP(Z121,【参考】数式用!$A$4:$M$54,13,FALSE))</f>
        <v/>
      </c>
      <c r="AO121" s="46" t="e">
        <f>VLOOKUP(Z121,【参考】数式用!$A$2:$N$54,14,FALSE)</f>
        <v>#N/A</v>
      </c>
    </row>
    <row r="122" spans="1:41" ht="49.95" customHeight="1">
      <c r="A122" s="96">
        <f t="shared" si="1"/>
        <v>65</v>
      </c>
      <c r="B122" s="595"/>
      <c r="C122" s="596"/>
      <c r="D122" s="596"/>
      <c r="E122" s="596"/>
      <c r="F122" s="596"/>
      <c r="G122" s="596"/>
      <c r="H122" s="596"/>
      <c r="I122" s="596"/>
      <c r="J122" s="596"/>
      <c r="K122" s="596"/>
      <c r="L122" s="589"/>
      <c r="M122" s="590"/>
      <c r="N122" s="590"/>
      <c r="O122" s="590"/>
      <c r="P122" s="591"/>
      <c r="Q122" s="586"/>
      <c r="R122" s="587"/>
      <c r="S122" s="587"/>
      <c r="T122" s="587"/>
      <c r="U122" s="588"/>
      <c r="V122" s="261"/>
      <c r="W122" s="504"/>
      <c r="X122" s="505"/>
      <c r="Y122" s="506"/>
      <c r="Z122" s="541"/>
      <c r="AA122" s="541"/>
      <c r="AB122" s="541"/>
      <c r="AC122" s="321" t="str">
        <f>IFERROR(VLOOKUP(Z122,【参考】数式用!$A$4:$B$54,2,FALSE),"")</f>
        <v/>
      </c>
      <c r="AD122" s="212"/>
      <c r="AE122" s="211" t="str">
        <f>IF(B122="","",IF(AO122="総合事業","数式を削除して手入力",IFERROR(INDEX(【参考】数式用!$AT$3:$AV$452,MATCH(Q122&amp;V122,【参考】数式用!$AS$3:$AS$452,0),MATCH(VLOOKUP(Z122,【参考】数式用!$AW$2:$AX$53,2,FALSE),【参考】数式用!$AT$2:$AV$2,0)),10)))</f>
        <v/>
      </c>
      <c r="AN122" s="394" t="str">
        <f>IF($L$18="", "", VLOOKUP(Z122,【参考】数式用!$A$4:$M$54,13,FALSE))</f>
        <v/>
      </c>
      <c r="AO122" s="46" t="e">
        <f>VLOOKUP(Z122,【参考】数式用!$A$2:$N$54,14,FALSE)</f>
        <v>#N/A</v>
      </c>
    </row>
    <row r="123" spans="1:41" ht="49.95" customHeight="1">
      <c r="A123" s="96">
        <f t="shared" si="1"/>
        <v>66</v>
      </c>
      <c r="B123" s="595"/>
      <c r="C123" s="596"/>
      <c r="D123" s="596"/>
      <c r="E123" s="596"/>
      <c r="F123" s="596"/>
      <c r="G123" s="596"/>
      <c r="H123" s="596"/>
      <c r="I123" s="596"/>
      <c r="J123" s="596"/>
      <c r="K123" s="596"/>
      <c r="L123" s="589"/>
      <c r="M123" s="590"/>
      <c r="N123" s="590"/>
      <c r="O123" s="590"/>
      <c r="P123" s="591"/>
      <c r="Q123" s="586"/>
      <c r="R123" s="587"/>
      <c r="S123" s="587"/>
      <c r="T123" s="587"/>
      <c r="U123" s="588"/>
      <c r="V123" s="261"/>
      <c r="W123" s="504"/>
      <c r="X123" s="505"/>
      <c r="Y123" s="506"/>
      <c r="Z123" s="541"/>
      <c r="AA123" s="541"/>
      <c r="AB123" s="541"/>
      <c r="AC123" s="321" t="str">
        <f>IFERROR(VLOOKUP(Z123,【参考】数式用!$A$4:$B$54,2,FALSE),"")</f>
        <v/>
      </c>
      <c r="AD123" s="212"/>
      <c r="AE123" s="211" t="str">
        <f>IF(B123="","",IF(AO123="総合事業","数式を削除して手入力",IFERROR(INDEX(【参考】数式用!$AT$3:$AV$452,MATCH(Q123&amp;V123,【参考】数式用!$AS$3:$AS$452,0),MATCH(VLOOKUP(Z123,【参考】数式用!$AW$2:$AX$53,2,FALSE),【参考】数式用!$AT$2:$AV$2,0)),10)))</f>
        <v/>
      </c>
      <c r="AN123" s="394" t="str">
        <f>IF($L$18="", "", VLOOKUP(Z123,【参考】数式用!$A$4:$M$54,13,FALSE))</f>
        <v/>
      </c>
      <c r="AO123" s="46" t="e">
        <f>VLOOKUP(Z123,【参考】数式用!$A$2:$N$54,14,FALSE)</f>
        <v>#N/A</v>
      </c>
    </row>
    <row r="124" spans="1:41" ht="49.95" customHeight="1">
      <c r="A124" s="96">
        <f t="shared" ref="A124:A149" si="2">A123+1</f>
        <v>67</v>
      </c>
      <c r="B124" s="595"/>
      <c r="C124" s="596"/>
      <c r="D124" s="596"/>
      <c r="E124" s="596"/>
      <c r="F124" s="596"/>
      <c r="G124" s="596"/>
      <c r="H124" s="596"/>
      <c r="I124" s="596"/>
      <c r="J124" s="596"/>
      <c r="K124" s="596"/>
      <c r="L124" s="589"/>
      <c r="M124" s="590"/>
      <c r="N124" s="590"/>
      <c r="O124" s="590"/>
      <c r="P124" s="591"/>
      <c r="Q124" s="586"/>
      <c r="R124" s="587"/>
      <c r="S124" s="587"/>
      <c r="T124" s="587"/>
      <c r="U124" s="588"/>
      <c r="V124" s="261"/>
      <c r="W124" s="504"/>
      <c r="X124" s="505"/>
      <c r="Y124" s="506"/>
      <c r="Z124" s="541"/>
      <c r="AA124" s="541"/>
      <c r="AB124" s="541"/>
      <c r="AC124" s="321" t="str">
        <f>IFERROR(VLOOKUP(Z124,【参考】数式用!$A$4:$B$54,2,FALSE),"")</f>
        <v/>
      </c>
      <c r="AD124" s="212"/>
      <c r="AE124" s="211" t="str">
        <f>IF(B124="","",IF(AO124="総合事業","数式を削除して手入力",IFERROR(INDEX(【参考】数式用!$AT$3:$AV$452,MATCH(Q124&amp;V124,【参考】数式用!$AS$3:$AS$452,0),MATCH(VLOOKUP(Z124,【参考】数式用!$AW$2:$AX$53,2,FALSE),【参考】数式用!$AT$2:$AV$2,0)),10)))</f>
        <v/>
      </c>
      <c r="AN124" s="394" t="str">
        <f>IF($L$18="", "", VLOOKUP(Z124,【参考】数式用!$A$4:$M$54,13,FALSE))</f>
        <v/>
      </c>
      <c r="AO124" s="46" t="e">
        <f>VLOOKUP(Z124,【参考】数式用!$A$2:$N$54,14,FALSE)</f>
        <v>#N/A</v>
      </c>
    </row>
    <row r="125" spans="1:41" ht="49.95" customHeight="1">
      <c r="A125" s="96">
        <f t="shared" si="2"/>
        <v>68</v>
      </c>
      <c r="B125" s="595"/>
      <c r="C125" s="596"/>
      <c r="D125" s="596"/>
      <c r="E125" s="596"/>
      <c r="F125" s="596"/>
      <c r="G125" s="596"/>
      <c r="H125" s="596"/>
      <c r="I125" s="596"/>
      <c r="J125" s="596"/>
      <c r="K125" s="596"/>
      <c r="L125" s="589"/>
      <c r="M125" s="590"/>
      <c r="N125" s="590"/>
      <c r="O125" s="590"/>
      <c r="P125" s="591"/>
      <c r="Q125" s="586"/>
      <c r="R125" s="587"/>
      <c r="S125" s="587"/>
      <c r="T125" s="587"/>
      <c r="U125" s="588"/>
      <c r="V125" s="261"/>
      <c r="W125" s="504"/>
      <c r="X125" s="505"/>
      <c r="Y125" s="506"/>
      <c r="Z125" s="541"/>
      <c r="AA125" s="541"/>
      <c r="AB125" s="541"/>
      <c r="AC125" s="321" t="str">
        <f>IFERROR(VLOOKUP(Z125,【参考】数式用!$A$4:$B$54,2,FALSE),"")</f>
        <v/>
      </c>
      <c r="AD125" s="212"/>
      <c r="AE125" s="211" t="str">
        <f>IF(B125="","",IF(AO125="総合事業","数式を削除して手入力",IFERROR(INDEX(【参考】数式用!$AT$3:$AV$452,MATCH(Q125&amp;V125,【参考】数式用!$AS$3:$AS$452,0),MATCH(VLOOKUP(Z125,【参考】数式用!$AW$2:$AX$53,2,FALSE),【参考】数式用!$AT$2:$AV$2,0)),10)))</f>
        <v/>
      </c>
      <c r="AN125" s="394" t="str">
        <f>IF($L$18="", "", VLOOKUP(Z125,【参考】数式用!$A$4:$M$54,13,FALSE))</f>
        <v/>
      </c>
      <c r="AO125" s="46" t="e">
        <f>VLOOKUP(Z125,【参考】数式用!$A$2:$N$54,14,FALSE)</f>
        <v>#N/A</v>
      </c>
    </row>
    <row r="126" spans="1:41" ht="49.95" customHeight="1">
      <c r="A126" s="96">
        <f t="shared" si="2"/>
        <v>69</v>
      </c>
      <c r="B126" s="595"/>
      <c r="C126" s="596"/>
      <c r="D126" s="596"/>
      <c r="E126" s="596"/>
      <c r="F126" s="596"/>
      <c r="G126" s="596"/>
      <c r="H126" s="596"/>
      <c r="I126" s="596"/>
      <c r="J126" s="596"/>
      <c r="K126" s="596"/>
      <c r="L126" s="589"/>
      <c r="M126" s="590"/>
      <c r="N126" s="590"/>
      <c r="O126" s="590"/>
      <c r="P126" s="591"/>
      <c r="Q126" s="586"/>
      <c r="R126" s="587"/>
      <c r="S126" s="587"/>
      <c r="T126" s="587"/>
      <c r="U126" s="588"/>
      <c r="V126" s="261"/>
      <c r="W126" s="504"/>
      <c r="X126" s="505"/>
      <c r="Y126" s="506"/>
      <c r="Z126" s="541"/>
      <c r="AA126" s="541"/>
      <c r="AB126" s="541"/>
      <c r="AC126" s="321" t="str">
        <f>IFERROR(VLOOKUP(Z126,【参考】数式用!$A$4:$B$54,2,FALSE),"")</f>
        <v/>
      </c>
      <c r="AD126" s="212"/>
      <c r="AE126" s="211" t="str">
        <f>IF(B126="","",IF(AO126="総合事業","数式を削除して手入力",IFERROR(INDEX(【参考】数式用!$AT$3:$AV$452,MATCH(Q126&amp;V126,【参考】数式用!$AS$3:$AS$452,0),MATCH(VLOOKUP(Z126,【参考】数式用!$AW$2:$AX$53,2,FALSE),【参考】数式用!$AT$2:$AV$2,0)),10)))</f>
        <v/>
      </c>
      <c r="AN126" s="394" t="str">
        <f>IF($L$18="", "", VLOOKUP(Z126,【参考】数式用!$A$4:$M$54,13,FALSE))</f>
        <v/>
      </c>
      <c r="AO126" s="46" t="e">
        <f>VLOOKUP(Z126,【参考】数式用!$A$2:$N$54,14,FALSE)</f>
        <v>#N/A</v>
      </c>
    </row>
    <row r="127" spans="1:41" ht="49.95" customHeight="1">
      <c r="A127" s="96">
        <f t="shared" si="2"/>
        <v>70</v>
      </c>
      <c r="B127" s="595"/>
      <c r="C127" s="596"/>
      <c r="D127" s="596"/>
      <c r="E127" s="596"/>
      <c r="F127" s="596"/>
      <c r="G127" s="596"/>
      <c r="H127" s="596"/>
      <c r="I127" s="596"/>
      <c r="J127" s="596"/>
      <c r="K127" s="596"/>
      <c r="L127" s="589"/>
      <c r="M127" s="590"/>
      <c r="N127" s="590"/>
      <c r="O127" s="590"/>
      <c r="P127" s="591"/>
      <c r="Q127" s="586"/>
      <c r="R127" s="587"/>
      <c r="S127" s="587"/>
      <c r="T127" s="587"/>
      <c r="U127" s="588"/>
      <c r="V127" s="261"/>
      <c r="W127" s="504"/>
      <c r="X127" s="505"/>
      <c r="Y127" s="506"/>
      <c r="Z127" s="541"/>
      <c r="AA127" s="541"/>
      <c r="AB127" s="541"/>
      <c r="AC127" s="321" t="str">
        <f>IFERROR(VLOOKUP(Z127,【参考】数式用!$A$4:$B$54,2,FALSE),"")</f>
        <v/>
      </c>
      <c r="AD127" s="212"/>
      <c r="AE127" s="211" t="str">
        <f>IF(B127="","",IF(AO127="総合事業","数式を削除して手入力",IFERROR(INDEX(【参考】数式用!$AT$3:$AV$452,MATCH(Q127&amp;V127,【参考】数式用!$AS$3:$AS$452,0),MATCH(VLOOKUP(Z127,【参考】数式用!$AW$2:$AX$53,2,FALSE),【参考】数式用!$AT$2:$AV$2,0)),10)))</f>
        <v/>
      </c>
      <c r="AN127" s="394" t="str">
        <f>IF($L$18="", "", VLOOKUP(Z127,【参考】数式用!$A$4:$M$54,13,FALSE))</f>
        <v/>
      </c>
      <c r="AO127" s="46" t="e">
        <f>VLOOKUP(Z127,【参考】数式用!$A$2:$N$54,14,FALSE)</f>
        <v>#N/A</v>
      </c>
    </row>
    <row r="128" spans="1:41" ht="49.95" customHeight="1">
      <c r="A128" s="96">
        <f t="shared" si="2"/>
        <v>71</v>
      </c>
      <c r="B128" s="595"/>
      <c r="C128" s="596"/>
      <c r="D128" s="596"/>
      <c r="E128" s="596"/>
      <c r="F128" s="596"/>
      <c r="G128" s="596"/>
      <c r="H128" s="596"/>
      <c r="I128" s="596"/>
      <c r="J128" s="596"/>
      <c r="K128" s="596"/>
      <c r="L128" s="589"/>
      <c r="M128" s="590"/>
      <c r="N128" s="590"/>
      <c r="O128" s="590"/>
      <c r="P128" s="591"/>
      <c r="Q128" s="586"/>
      <c r="R128" s="587"/>
      <c r="S128" s="587"/>
      <c r="T128" s="587"/>
      <c r="U128" s="588"/>
      <c r="V128" s="261"/>
      <c r="W128" s="504"/>
      <c r="X128" s="505"/>
      <c r="Y128" s="506"/>
      <c r="Z128" s="541"/>
      <c r="AA128" s="541"/>
      <c r="AB128" s="541"/>
      <c r="AC128" s="321" t="str">
        <f>IFERROR(VLOOKUP(Z128,【参考】数式用!$A$4:$B$54,2,FALSE),"")</f>
        <v/>
      </c>
      <c r="AD128" s="212"/>
      <c r="AE128" s="211" t="str">
        <f>IF(B128="","",IF(AO128="総合事業","数式を削除して手入力",IFERROR(INDEX(【参考】数式用!$AT$3:$AV$452,MATCH(Q128&amp;V128,【参考】数式用!$AS$3:$AS$452,0),MATCH(VLOOKUP(Z128,【参考】数式用!$AW$2:$AX$53,2,FALSE),【参考】数式用!$AT$2:$AV$2,0)),10)))</f>
        <v/>
      </c>
      <c r="AN128" s="394" t="str">
        <f>IF($L$18="", "", VLOOKUP(Z128,【参考】数式用!$A$4:$M$54,13,FALSE))</f>
        <v/>
      </c>
      <c r="AO128" s="46" t="e">
        <f>VLOOKUP(Z128,【参考】数式用!$A$2:$N$54,14,FALSE)</f>
        <v>#N/A</v>
      </c>
    </row>
    <row r="129" spans="1:41" ht="49.95" customHeight="1">
      <c r="A129" s="96">
        <f t="shared" si="2"/>
        <v>72</v>
      </c>
      <c r="B129" s="595"/>
      <c r="C129" s="596"/>
      <c r="D129" s="596"/>
      <c r="E129" s="596"/>
      <c r="F129" s="596"/>
      <c r="G129" s="596"/>
      <c r="H129" s="596"/>
      <c r="I129" s="596"/>
      <c r="J129" s="596"/>
      <c r="K129" s="596"/>
      <c r="L129" s="589"/>
      <c r="M129" s="590"/>
      <c r="N129" s="590"/>
      <c r="O129" s="590"/>
      <c r="P129" s="591"/>
      <c r="Q129" s="586"/>
      <c r="R129" s="587"/>
      <c r="S129" s="587"/>
      <c r="T129" s="587"/>
      <c r="U129" s="588"/>
      <c r="V129" s="261"/>
      <c r="W129" s="504"/>
      <c r="X129" s="505"/>
      <c r="Y129" s="506"/>
      <c r="Z129" s="541"/>
      <c r="AA129" s="541"/>
      <c r="AB129" s="541"/>
      <c r="AC129" s="321" t="str">
        <f>IFERROR(VLOOKUP(Z129,【参考】数式用!$A$4:$B$54,2,FALSE),"")</f>
        <v/>
      </c>
      <c r="AD129" s="212"/>
      <c r="AE129" s="211" t="str">
        <f>IF(B129="","",IF(AO129="総合事業","数式を削除して手入力",IFERROR(INDEX(【参考】数式用!$AT$3:$AV$452,MATCH(Q129&amp;V129,【参考】数式用!$AS$3:$AS$452,0),MATCH(VLOOKUP(Z129,【参考】数式用!$AW$2:$AX$53,2,FALSE),【参考】数式用!$AT$2:$AV$2,0)),10)))</f>
        <v/>
      </c>
      <c r="AN129" s="394" t="str">
        <f>IF($L$18="", "", VLOOKUP(Z129,【参考】数式用!$A$4:$M$54,13,FALSE))</f>
        <v/>
      </c>
      <c r="AO129" s="46" t="e">
        <f>VLOOKUP(Z129,【参考】数式用!$A$2:$N$54,14,FALSE)</f>
        <v>#N/A</v>
      </c>
    </row>
    <row r="130" spans="1:41" ht="49.95" customHeight="1">
      <c r="A130" s="96">
        <f t="shared" si="2"/>
        <v>73</v>
      </c>
      <c r="B130" s="595"/>
      <c r="C130" s="596"/>
      <c r="D130" s="596"/>
      <c r="E130" s="596"/>
      <c r="F130" s="596"/>
      <c r="G130" s="596"/>
      <c r="H130" s="596"/>
      <c r="I130" s="596"/>
      <c r="J130" s="596"/>
      <c r="K130" s="596"/>
      <c r="L130" s="589"/>
      <c r="M130" s="590"/>
      <c r="N130" s="590"/>
      <c r="O130" s="590"/>
      <c r="P130" s="591"/>
      <c r="Q130" s="586"/>
      <c r="R130" s="587"/>
      <c r="S130" s="587"/>
      <c r="T130" s="587"/>
      <c r="U130" s="588"/>
      <c r="V130" s="261"/>
      <c r="W130" s="504"/>
      <c r="X130" s="505"/>
      <c r="Y130" s="506"/>
      <c r="Z130" s="541"/>
      <c r="AA130" s="541"/>
      <c r="AB130" s="541"/>
      <c r="AC130" s="321" t="str">
        <f>IFERROR(VLOOKUP(Z130,【参考】数式用!$A$4:$B$54,2,FALSE),"")</f>
        <v/>
      </c>
      <c r="AD130" s="212"/>
      <c r="AE130" s="211" t="str">
        <f>IF(B130="","",IF(AO130="総合事業","数式を削除して手入力",IFERROR(INDEX(【参考】数式用!$AT$3:$AV$452,MATCH(Q130&amp;V130,【参考】数式用!$AS$3:$AS$452,0),MATCH(VLOOKUP(Z130,【参考】数式用!$AW$2:$AX$53,2,FALSE),【参考】数式用!$AT$2:$AV$2,0)),10)))</f>
        <v/>
      </c>
      <c r="AN130" s="394" t="str">
        <f>IF($L$18="", "", VLOOKUP(Z130,【参考】数式用!$A$4:$M$54,13,FALSE))</f>
        <v/>
      </c>
      <c r="AO130" s="46" t="e">
        <f>VLOOKUP(Z130,【参考】数式用!$A$2:$N$54,14,FALSE)</f>
        <v>#N/A</v>
      </c>
    </row>
    <row r="131" spans="1:41" ht="49.95" customHeight="1">
      <c r="A131" s="96">
        <f t="shared" si="2"/>
        <v>74</v>
      </c>
      <c r="B131" s="595"/>
      <c r="C131" s="596"/>
      <c r="D131" s="596"/>
      <c r="E131" s="596"/>
      <c r="F131" s="596"/>
      <c r="G131" s="596"/>
      <c r="H131" s="596"/>
      <c r="I131" s="596"/>
      <c r="J131" s="596"/>
      <c r="K131" s="596"/>
      <c r="L131" s="589"/>
      <c r="M131" s="590"/>
      <c r="N131" s="590"/>
      <c r="O131" s="590"/>
      <c r="P131" s="591"/>
      <c r="Q131" s="586"/>
      <c r="R131" s="587"/>
      <c r="S131" s="587"/>
      <c r="T131" s="587"/>
      <c r="U131" s="588"/>
      <c r="V131" s="261"/>
      <c r="W131" s="504"/>
      <c r="X131" s="505"/>
      <c r="Y131" s="506"/>
      <c r="Z131" s="541"/>
      <c r="AA131" s="541"/>
      <c r="AB131" s="541"/>
      <c r="AC131" s="321" t="str">
        <f>IFERROR(VLOOKUP(Z131,【参考】数式用!$A$4:$B$54,2,FALSE),"")</f>
        <v/>
      </c>
      <c r="AD131" s="212"/>
      <c r="AE131" s="211" t="str">
        <f>IF(B131="","",IF(AO131="総合事業","数式を削除して手入力",IFERROR(INDEX(【参考】数式用!$AT$3:$AV$452,MATCH(Q131&amp;V131,【参考】数式用!$AS$3:$AS$452,0),MATCH(VLOOKUP(Z131,【参考】数式用!$AW$2:$AX$53,2,FALSE),【参考】数式用!$AT$2:$AV$2,0)),10)))</f>
        <v/>
      </c>
      <c r="AN131" s="394" t="str">
        <f>IF($L$18="", "", VLOOKUP(Z131,【参考】数式用!$A$4:$M$54,13,FALSE))</f>
        <v/>
      </c>
      <c r="AO131" s="46" t="e">
        <f>VLOOKUP(Z131,【参考】数式用!$A$2:$N$54,14,FALSE)</f>
        <v>#N/A</v>
      </c>
    </row>
    <row r="132" spans="1:41" ht="49.95" customHeight="1">
      <c r="A132" s="96">
        <f t="shared" si="2"/>
        <v>75</v>
      </c>
      <c r="B132" s="595"/>
      <c r="C132" s="596"/>
      <c r="D132" s="596"/>
      <c r="E132" s="596"/>
      <c r="F132" s="596"/>
      <c r="G132" s="596"/>
      <c r="H132" s="596"/>
      <c r="I132" s="596"/>
      <c r="J132" s="596"/>
      <c r="K132" s="596"/>
      <c r="L132" s="589"/>
      <c r="M132" s="590"/>
      <c r="N132" s="590"/>
      <c r="O132" s="590"/>
      <c r="P132" s="591"/>
      <c r="Q132" s="586"/>
      <c r="R132" s="587"/>
      <c r="S132" s="587"/>
      <c r="T132" s="587"/>
      <c r="U132" s="588"/>
      <c r="V132" s="261"/>
      <c r="W132" s="504"/>
      <c r="X132" s="505"/>
      <c r="Y132" s="506"/>
      <c r="Z132" s="541"/>
      <c r="AA132" s="541"/>
      <c r="AB132" s="541"/>
      <c r="AC132" s="321" t="str">
        <f>IFERROR(VLOOKUP(Z132,【参考】数式用!$A$4:$B$54,2,FALSE),"")</f>
        <v/>
      </c>
      <c r="AD132" s="212"/>
      <c r="AE132" s="211" t="str">
        <f>IF(B132="","",IF(AO132="総合事業","数式を削除して手入力",IFERROR(INDEX(【参考】数式用!$AT$3:$AV$452,MATCH(Q132&amp;V132,【参考】数式用!$AS$3:$AS$452,0),MATCH(VLOOKUP(Z132,【参考】数式用!$AW$2:$AX$53,2,FALSE),【参考】数式用!$AT$2:$AV$2,0)),10)))</f>
        <v/>
      </c>
      <c r="AN132" s="394" t="str">
        <f>IF($L$18="", "", VLOOKUP(Z132,【参考】数式用!$A$4:$M$54,13,FALSE))</f>
        <v/>
      </c>
      <c r="AO132" s="46" t="e">
        <f>VLOOKUP(Z132,【参考】数式用!$A$2:$N$54,14,FALSE)</f>
        <v>#N/A</v>
      </c>
    </row>
    <row r="133" spans="1:41" ht="49.95" customHeight="1">
      <c r="A133" s="96">
        <f t="shared" si="2"/>
        <v>76</v>
      </c>
      <c r="B133" s="595"/>
      <c r="C133" s="596"/>
      <c r="D133" s="596"/>
      <c r="E133" s="596"/>
      <c r="F133" s="596"/>
      <c r="G133" s="596"/>
      <c r="H133" s="596"/>
      <c r="I133" s="596"/>
      <c r="J133" s="596"/>
      <c r="K133" s="596"/>
      <c r="L133" s="589"/>
      <c r="M133" s="590"/>
      <c r="N133" s="590"/>
      <c r="O133" s="590"/>
      <c r="P133" s="591"/>
      <c r="Q133" s="586"/>
      <c r="R133" s="587"/>
      <c r="S133" s="587"/>
      <c r="T133" s="587"/>
      <c r="U133" s="588"/>
      <c r="V133" s="261"/>
      <c r="W133" s="504"/>
      <c r="X133" s="505"/>
      <c r="Y133" s="506"/>
      <c r="Z133" s="541"/>
      <c r="AA133" s="541"/>
      <c r="AB133" s="541"/>
      <c r="AC133" s="321" t="str">
        <f>IFERROR(VLOOKUP(Z133,【参考】数式用!$A$4:$B$54,2,FALSE),"")</f>
        <v/>
      </c>
      <c r="AD133" s="212"/>
      <c r="AE133" s="211" t="str">
        <f>IF(B133="","",IF(AO133="総合事業","数式を削除して手入力",IFERROR(INDEX(【参考】数式用!$AT$3:$AV$452,MATCH(Q133&amp;V133,【参考】数式用!$AS$3:$AS$452,0),MATCH(VLOOKUP(Z133,【参考】数式用!$AW$2:$AX$53,2,FALSE),【参考】数式用!$AT$2:$AV$2,0)),10)))</f>
        <v/>
      </c>
      <c r="AN133" s="394" t="str">
        <f>IF($L$18="", "", VLOOKUP(Z133,【参考】数式用!$A$4:$M$54,13,FALSE))</f>
        <v/>
      </c>
      <c r="AO133" s="46" t="e">
        <f>VLOOKUP(Z133,【参考】数式用!$A$2:$N$54,14,FALSE)</f>
        <v>#N/A</v>
      </c>
    </row>
    <row r="134" spans="1:41" ht="49.95" customHeight="1">
      <c r="A134" s="96">
        <f t="shared" si="2"/>
        <v>77</v>
      </c>
      <c r="B134" s="595"/>
      <c r="C134" s="596"/>
      <c r="D134" s="596"/>
      <c r="E134" s="596"/>
      <c r="F134" s="596"/>
      <c r="G134" s="596"/>
      <c r="H134" s="596"/>
      <c r="I134" s="596"/>
      <c r="J134" s="596"/>
      <c r="K134" s="596"/>
      <c r="L134" s="589"/>
      <c r="M134" s="590"/>
      <c r="N134" s="590"/>
      <c r="O134" s="590"/>
      <c r="P134" s="591"/>
      <c r="Q134" s="586"/>
      <c r="R134" s="587"/>
      <c r="S134" s="587"/>
      <c r="T134" s="587"/>
      <c r="U134" s="588"/>
      <c r="V134" s="261"/>
      <c r="W134" s="504"/>
      <c r="X134" s="505"/>
      <c r="Y134" s="506"/>
      <c r="Z134" s="541"/>
      <c r="AA134" s="541"/>
      <c r="AB134" s="541"/>
      <c r="AC134" s="321" t="str">
        <f>IFERROR(VLOOKUP(Z134,【参考】数式用!$A$4:$B$54,2,FALSE),"")</f>
        <v/>
      </c>
      <c r="AD134" s="212"/>
      <c r="AE134" s="211" t="str">
        <f>IF(B134="","",IF(AO134="総合事業","数式を削除して手入力",IFERROR(INDEX(【参考】数式用!$AT$3:$AV$452,MATCH(Q134&amp;V134,【参考】数式用!$AS$3:$AS$452,0),MATCH(VLOOKUP(Z134,【参考】数式用!$AW$2:$AX$53,2,FALSE),【参考】数式用!$AT$2:$AV$2,0)),10)))</f>
        <v/>
      </c>
      <c r="AN134" s="394" t="str">
        <f>IF($L$18="", "", VLOOKUP(Z134,【参考】数式用!$A$4:$M$54,13,FALSE))</f>
        <v/>
      </c>
      <c r="AO134" s="46" t="e">
        <f>VLOOKUP(Z134,【参考】数式用!$A$2:$N$54,14,FALSE)</f>
        <v>#N/A</v>
      </c>
    </row>
    <row r="135" spans="1:41" ht="49.95" customHeight="1">
      <c r="A135" s="96">
        <f t="shared" si="2"/>
        <v>78</v>
      </c>
      <c r="B135" s="595"/>
      <c r="C135" s="596"/>
      <c r="D135" s="596"/>
      <c r="E135" s="596"/>
      <c r="F135" s="596"/>
      <c r="G135" s="596"/>
      <c r="H135" s="596"/>
      <c r="I135" s="596"/>
      <c r="J135" s="596"/>
      <c r="K135" s="596"/>
      <c r="L135" s="589"/>
      <c r="M135" s="590"/>
      <c r="N135" s="590"/>
      <c r="O135" s="590"/>
      <c r="P135" s="591"/>
      <c r="Q135" s="586"/>
      <c r="R135" s="587"/>
      <c r="S135" s="587"/>
      <c r="T135" s="587"/>
      <c r="U135" s="588"/>
      <c r="V135" s="261"/>
      <c r="W135" s="504"/>
      <c r="X135" s="505"/>
      <c r="Y135" s="506"/>
      <c r="Z135" s="541"/>
      <c r="AA135" s="541"/>
      <c r="AB135" s="541"/>
      <c r="AC135" s="321" t="str">
        <f>IFERROR(VLOOKUP(Z135,【参考】数式用!$A$4:$B$54,2,FALSE),"")</f>
        <v/>
      </c>
      <c r="AD135" s="212"/>
      <c r="AE135" s="211" t="str">
        <f>IF(B135="","",IF(AO135="総合事業","数式を削除して手入力",IFERROR(INDEX(【参考】数式用!$AT$3:$AV$452,MATCH(Q135&amp;V135,【参考】数式用!$AS$3:$AS$452,0),MATCH(VLOOKUP(Z135,【参考】数式用!$AW$2:$AX$53,2,FALSE),【参考】数式用!$AT$2:$AV$2,0)),10)))</f>
        <v/>
      </c>
      <c r="AN135" s="394" t="str">
        <f>IF($L$18="", "", VLOOKUP(Z135,【参考】数式用!$A$4:$M$54,13,FALSE))</f>
        <v/>
      </c>
      <c r="AO135" s="46" t="e">
        <f>VLOOKUP(Z135,【参考】数式用!$A$2:$N$54,14,FALSE)</f>
        <v>#N/A</v>
      </c>
    </row>
    <row r="136" spans="1:41" ht="49.95" customHeight="1">
      <c r="A136" s="96">
        <f t="shared" si="2"/>
        <v>79</v>
      </c>
      <c r="B136" s="595"/>
      <c r="C136" s="596"/>
      <c r="D136" s="596"/>
      <c r="E136" s="596"/>
      <c r="F136" s="596"/>
      <c r="G136" s="596"/>
      <c r="H136" s="596"/>
      <c r="I136" s="596"/>
      <c r="J136" s="596"/>
      <c r="K136" s="596"/>
      <c r="L136" s="589"/>
      <c r="M136" s="590"/>
      <c r="N136" s="590"/>
      <c r="O136" s="590"/>
      <c r="P136" s="591"/>
      <c r="Q136" s="586"/>
      <c r="R136" s="587"/>
      <c r="S136" s="587"/>
      <c r="T136" s="587"/>
      <c r="U136" s="588"/>
      <c r="V136" s="261"/>
      <c r="W136" s="504"/>
      <c r="X136" s="505"/>
      <c r="Y136" s="506"/>
      <c r="Z136" s="541"/>
      <c r="AA136" s="541"/>
      <c r="AB136" s="541"/>
      <c r="AC136" s="321" t="str">
        <f>IFERROR(VLOOKUP(Z136,【参考】数式用!$A$4:$B$54,2,FALSE),"")</f>
        <v/>
      </c>
      <c r="AD136" s="212"/>
      <c r="AE136" s="211" t="str">
        <f>IF(B136="","",IF(AO136="総合事業","数式を削除して手入力",IFERROR(INDEX(【参考】数式用!$AT$3:$AV$452,MATCH(Q136&amp;V136,【参考】数式用!$AS$3:$AS$452,0),MATCH(VLOOKUP(Z136,【参考】数式用!$AW$2:$AX$53,2,FALSE),【参考】数式用!$AT$2:$AV$2,0)),10)))</f>
        <v/>
      </c>
      <c r="AN136" s="394" t="str">
        <f>IF($L$18="", "", VLOOKUP(Z136,【参考】数式用!$A$4:$M$54,13,FALSE))</f>
        <v/>
      </c>
      <c r="AO136" s="46" t="e">
        <f>VLOOKUP(Z136,【参考】数式用!$A$2:$N$54,14,FALSE)</f>
        <v>#N/A</v>
      </c>
    </row>
    <row r="137" spans="1:41" ht="49.95" customHeight="1">
      <c r="A137" s="96">
        <f t="shared" si="2"/>
        <v>80</v>
      </c>
      <c r="B137" s="595"/>
      <c r="C137" s="596"/>
      <c r="D137" s="596"/>
      <c r="E137" s="596"/>
      <c r="F137" s="596"/>
      <c r="G137" s="596"/>
      <c r="H137" s="596"/>
      <c r="I137" s="596"/>
      <c r="J137" s="596"/>
      <c r="K137" s="596"/>
      <c r="L137" s="589"/>
      <c r="M137" s="590"/>
      <c r="N137" s="590"/>
      <c r="O137" s="590"/>
      <c r="P137" s="591"/>
      <c r="Q137" s="586"/>
      <c r="R137" s="587"/>
      <c r="S137" s="587"/>
      <c r="T137" s="587"/>
      <c r="U137" s="588"/>
      <c r="V137" s="261"/>
      <c r="W137" s="504"/>
      <c r="X137" s="505"/>
      <c r="Y137" s="506"/>
      <c r="Z137" s="541"/>
      <c r="AA137" s="541"/>
      <c r="AB137" s="541"/>
      <c r="AC137" s="321" t="str">
        <f>IFERROR(VLOOKUP(Z137,【参考】数式用!$A$4:$B$54,2,FALSE),"")</f>
        <v/>
      </c>
      <c r="AD137" s="212"/>
      <c r="AE137" s="211" t="str">
        <f>IF(B137="","",IF(AO137="総合事業","数式を削除して手入力",IFERROR(INDEX(【参考】数式用!$AT$3:$AV$452,MATCH(Q137&amp;V137,【参考】数式用!$AS$3:$AS$452,0),MATCH(VLOOKUP(Z137,【参考】数式用!$AW$2:$AX$53,2,FALSE),【参考】数式用!$AT$2:$AV$2,0)),10)))</f>
        <v/>
      </c>
      <c r="AN137" s="394" t="str">
        <f>IF($L$18="", "", VLOOKUP(Z137,【参考】数式用!$A$4:$M$54,13,FALSE))</f>
        <v/>
      </c>
      <c r="AO137" s="46" t="e">
        <f>VLOOKUP(Z137,【参考】数式用!$A$2:$N$54,14,FALSE)</f>
        <v>#N/A</v>
      </c>
    </row>
    <row r="138" spans="1:41" ht="49.95" customHeight="1">
      <c r="A138" s="96">
        <f t="shared" si="2"/>
        <v>81</v>
      </c>
      <c r="B138" s="595"/>
      <c r="C138" s="596"/>
      <c r="D138" s="596"/>
      <c r="E138" s="596"/>
      <c r="F138" s="596"/>
      <c r="G138" s="596"/>
      <c r="H138" s="596"/>
      <c r="I138" s="596"/>
      <c r="J138" s="596"/>
      <c r="K138" s="596"/>
      <c r="L138" s="589"/>
      <c r="M138" s="590"/>
      <c r="N138" s="590"/>
      <c r="O138" s="590"/>
      <c r="P138" s="591"/>
      <c r="Q138" s="586"/>
      <c r="R138" s="587"/>
      <c r="S138" s="587"/>
      <c r="T138" s="587"/>
      <c r="U138" s="588"/>
      <c r="V138" s="261"/>
      <c r="W138" s="504"/>
      <c r="X138" s="505"/>
      <c r="Y138" s="506"/>
      <c r="Z138" s="541"/>
      <c r="AA138" s="541"/>
      <c r="AB138" s="541"/>
      <c r="AC138" s="321" t="str">
        <f>IFERROR(VLOOKUP(Z138,【参考】数式用!$A$4:$B$54,2,FALSE),"")</f>
        <v/>
      </c>
      <c r="AD138" s="212"/>
      <c r="AE138" s="211" t="str">
        <f>IF(B138="","",IF(AO138="総合事業","数式を削除して手入力",IFERROR(INDEX(【参考】数式用!$AT$3:$AV$452,MATCH(Q138&amp;V138,【参考】数式用!$AS$3:$AS$452,0),MATCH(VLOOKUP(Z138,【参考】数式用!$AW$2:$AX$53,2,FALSE),【参考】数式用!$AT$2:$AV$2,0)),10)))</f>
        <v/>
      </c>
      <c r="AN138" s="394" t="str">
        <f>IF($L$18="", "", VLOOKUP(Z138,【参考】数式用!$A$4:$M$54,13,FALSE))</f>
        <v/>
      </c>
      <c r="AO138" s="46" t="e">
        <f>VLOOKUP(Z138,【参考】数式用!$A$2:$N$54,14,FALSE)</f>
        <v>#N/A</v>
      </c>
    </row>
    <row r="139" spans="1:41" ht="49.95" customHeight="1">
      <c r="A139" s="96">
        <f t="shared" si="2"/>
        <v>82</v>
      </c>
      <c r="B139" s="595"/>
      <c r="C139" s="596"/>
      <c r="D139" s="596"/>
      <c r="E139" s="596"/>
      <c r="F139" s="596"/>
      <c r="G139" s="596"/>
      <c r="H139" s="596"/>
      <c r="I139" s="596"/>
      <c r="J139" s="596"/>
      <c r="K139" s="596"/>
      <c r="L139" s="589"/>
      <c r="M139" s="590"/>
      <c r="N139" s="590"/>
      <c r="O139" s="590"/>
      <c r="P139" s="591"/>
      <c r="Q139" s="586"/>
      <c r="R139" s="587"/>
      <c r="S139" s="587"/>
      <c r="T139" s="587"/>
      <c r="U139" s="588"/>
      <c r="V139" s="261"/>
      <c r="W139" s="504"/>
      <c r="X139" s="505"/>
      <c r="Y139" s="506"/>
      <c r="Z139" s="541"/>
      <c r="AA139" s="541"/>
      <c r="AB139" s="541"/>
      <c r="AC139" s="321" t="str">
        <f>IFERROR(VLOOKUP(Z139,【参考】数式用!$A$4:$B$54,2,FALSE),"")</f>
        <v/>
      </c>
      <c r="AD139" s="212"/>
      <c r="AE139" s="211" t="str">
        <f>IF(B139="","",IF(AO139="総合事業","数式を削除して手入力",IFERROR(INDEX(【参考】数式用!$AT$3:$AV$452,MATCH(Q139&amp;V139,【参考】数式用!$AS$3:$AS$452,0),MATCH(VLOOKUP(Z139,【参考】数式用!$AW$2:$AX$53,2,FALSE),【参考】数式用!$AT$2:$AV$2,0)),10)))</f>
        <v/>
      </c>
      <c r="AN139" s="394" t="str">
        <f>IF($L$18="", "", VLOOKUP(Z139,【参考】数式用!$A$4:$M$54,13,FALSE))</f>
        <v/>
      </c>
      <c r="AO139" s="46" t="e">
        <f>VLOOKUP(Z139,【参考】数式用!$A$2:$N$54,14,FALSE)</f>
        <v>#N/A</v>
      </c>
    </row>
    <row r="140" spans="1:41" ht="49.95" customHeight="1">
      <c r="A140" s="96">
        <f t="shared" si="2"/>
        <v>83</v>
      </c>
      <c r="B140" s="595"/>
      <c r="C140" s="596"/>
      <c r="D140" s="596"/>
      <c r="E140" s="596"/>
      <c r="F140" s="596"/>
      <c r="G140" s="596"/>
      <c r="H140" s="596"/>
      <c r="I140" s="596"/>
      <c r="J140" s="596"/>
      <c r="K140" s="596"/>
      <c r="L140" s="589"/>
      <c r="M140" s="590"/>
      <c r="N140" s="590"/>
      <c r="O140" s="590"/>
      <c r="P140" s="591"/>
      <c r="Q140" s="586"/>
      <c r="R140" s="587"/>
      <c r="S140" s="587"/>
      <c r="T140" s="587"/>
      <c r="U140" s="588"/>
      <c r="V140" s="261"/>
      <c r="W140" s="504"/>
      <c r="X140" s="505"/>
      <c r="Y140" s="506"/>
      <c r="Z140" s="541"/>
      <c r="AA140" s="541"/>
      <c r="AB140" s="541"/>
      <c r="AC140" s="321" t="str">
        <f>IFERROR(VLOOKUP(Z140,【参考】数式用!$A$4:$B$54,2,FALSE),"")</f>
        <v/>
      </c>
      <c r="AD140" s="212"/>
      <c r="AE140" s="211" t="str">
        <f>IF(B140="","",IF(AO140="総合事業","数式を削除して手入力",IFERROR(INDEX(【参考】数式用!$AT$3:$AV$452,MATCH(Q140&amp;V140,【参考】数式用!$AS$3:$AS$452,0),MATCH(VLOOKUP(Z140,【参考】数式用!$AW$2:$AX$53,2,FALSE),【参考】数式用!$AT$2:$AV$2,0)),10)))</f>
        <v/>
      </c>
      <c r="AN140" s="394" t="str">
        <f>IF($L$18="", "", VLOOKUP(Z140,【参考】数式用!$A$4:$M$54,13,FALSE))</f>
        <v/>
      </c>
      <c r="AO140" s="46" t="e">
        <f>VLOOKUP(Z140,【参考】数式用!$A$2:$N$54,14,FALSE)</f>
        <v>#N/A</v>
      </c>
    </row>
    <row r="141" spans="1:41" ht="49.95" customHeight="1">
      <c r="A141" s="96">
        <f t="shared" si="2"/>
        <v>84</v>
      </c>
      <c r="B141" s="595"/>
      <c r="C141" s="596"/>
      <c r="D141" s="596"/>
      <c r="E141" s="596"/>
      <c r="F141" s="596"/>
      <c r="G141" s="596"/>
      <c r="H141" s="596"/>
      <c r="I141" s="596"/>
      <c r="J141" s="596"/>
      <c r="K141" s="596"/>
      <c r="L141" s="589"/>
      <c r="M141" s="590"/>
      <c r="N141" s="590"/>
      <c r="O141" s="590"/>
      <c r="P141" s="591"/>
      <c r="Q141" s="586"/>
      <c r="R141" s="587"/>
      <c r="S141" s="587"/>
      <c r="T141" s="587"/>
      <c r="U141" s="588"/>
      <c r="V141" s="261"/>
      <c r="W141" s="504"/>
      <c r="X141" s="505"/>
      <c r="Y141" s="506"/>
      <c r="Z141" s="541"/>
      <c r="AA141" s="541"/>
      <c r="AB141" s="541"/>
      <c r="AC141" s="321" t="str">
        <f>IFERROR(VLOOKUP(Z141,【参考】数式用!$A$4:$B$54,2,FALSE),"")</f>
        <v/>
      </c>
      <c r="AD141" s="212"/>
      <c r="AE141" s="211" t="str">
        <f>IF(B141="","",IF(AO141="総合事業","数式を削除して手入力",IFERROR(INDEX(【参考】数式用!$AT$3:$AV$452,MATCH(Q141&amp;V141,【参考】数式用!$AS$3:$AS$452,0),MATCH(VLOOKUP(Z141,【参考】数式用!$AW$2:$AX$53,2,FALSE),【参考】数式用!$AT$2:$AV$2,0)),10)))</f>
        <v/>
      </c>
      <c r="AN141" s="394" t="str">
        <f>IF($L$18="", "", VLOOKUP(Z141,【参考】数式用!$A$4:$M$54,13,FALSE))</f>
        <v/>
      </c>
      <c r="AO141" s="46" t="e">
        <f>VLOOKUP(Z141,【参考】数式用!$A$2:$N$54,14,FALSE)</f>
        <v>#N/A</v>
      </c>
    </row>
    <row r="142" spans="1:41" ht="49.95" customHeight="1">
      <c r="A142" s="96">
        <f t="shared" si="2"/>
        <v>85</v>
      </c>
      <c r="B142" s="595"/>
      <c r="C142" s="596"/>
      <c r="D142" s="596"/>
      <c r="E142" s="596"/>
      <c r="F142" s="596"/>
      <c r="G142" s="596"/>
      <c r="H142" s="596"/>
      <c r="I142" s="596"/>
      <c r="J142" s="596"/>
      <c r="K142" s="596"/>
      <c r="L142" s="589"/>
      <c r="M142" s="590"/>
      <c r="N142" s="590"/>
      <c r="O142" s="590"/>
      <c r="P142" s="591"/>
      <c r="Q142" s="586"/>
      <c r="R142" s="587"/>
      <c r="S142" s="587"/>
      <c r="T142" s="587"/>
      <c r="U142" s="588"/>
      <c r="V142" s="261"/>
      <c r="W142" s="504"/>
      <c r="X142" s="505"/>
      <c r="Y142" s="506"/>
      <c r="Z142" s="541"/>
      <c r="AA142" s="541"/>
      <c r="AB142" s="541"/>
      <c r="AC142" s="321" t="str">
        <f>IFERROR(VLOOKUP(Z142,【参考】数式用!$A$4:$B$54,2,FALSE),"")</f>
        <v/>
      </c>
      <c r="AD142" s="212"/>
      <c r="AE142" s="211" t="str">
        <f>IF(B142="","",IF(AO142="総合事業","数式を削除して手入力",IFERROR(INDEX(【参考】数式用!$AT$3:$AV$452,MATCH(Q142&amp;V142,【参考】数式用!$AS$3:$AS$452,0),MATCH(VLOOKUP(Z142,【参考】数式用!$AW$2:$AX$53,2,FALSE),【参考】数式用!$AT$2:$AV$2,0)),10)))</f>
        <v/>
      </c>
      <c r="AN142" s="394" t="str">
        <f>IF($L$18="", "", VLOOKUP(Z142,【参考】数式用!$A$4:$M$54,13,FALSE))</f>
        <v/>
      </c>
      <c r="AO142" s="46" t="e">
        <f>VLOOKUP(Z142,【参考】数式用!$A$2:$N$54,14,FALSE)</f>
        <v>#N/A</v>
      </c>
    </row>
    <row r="143" spans="1:41" ht="49.95" customHeight="1">
      <c r="A143" s="96">
        <f t="shared" si="2"/>
        <v>86</v>
      </c>
      <c r="B143" s="595"/>
      <c r="C143" s="596"/>
      <c r="D143" s="596"/>
      <c r="E143" s="596"/>
      <c r="F143" s="596"/>
      <c r="G143" s="596"/>
      <c r="H143" s="596"/>
      <c r="I143" s="596"/>
      <c r="J143" s="596"/>
      <c r="K143" s="596"/>
      <c r="L143" s="589"/>
      <c r="M143" s="590"/>
      <c r="N143" s="590"/>
      <c r="O143" s="590"/>
      <c r="P143" s="591"/>
      <c r="Q143" s="586"/>
      <c r="R143" s="587"/>
      <c r="S143" s="587"/>
      <c r="T143" s="587"/>
      <c r="U143" s="588"/>
      <c r="V143" s="261"/>
      <c r="W143" s="504"/>
      <c r="X143" s="505"/>
      <c r="Y143" s="506"/>
      <c r="Z143" s="541"/>
      <c r="AA143" s="541"/>
      <c r="AB143" s="541"/>
      <c r="AC143" s="321" t="str">
        <f>IFERROR(VLOOKUP(Z143,【参考】数式用!$A$4:$B$54,2,FALSE),"")</f>
        <v/>
      </c>
      <c r="AD143" s="212"/>
      <c r="AE143" s="211" t="str">
        <f>IF(B143="","",IF(AO143="総合事業","数式を削除して手入力",IFERROR(INDEX(【参考】数式用!$AT$3:$AV$452,MATCH(Q143&amp;V143,【参考】数式用!$AS$3:$AS$452,0),MATCH(VLOOKUP(Z143,【参考】数式用!$AW$2:$AX$53,2,FALSE),【参考】数式用!$AT$2:$AV$2,0)),10)))</f>
        <v/>
      </c>
      <c r="AN143" s="394" t="str">
        <f>IF($L$18="", "", VLOOKUP(Z143,【参考】数式用!$A$4:$M$54,13,FALSE))</f>
        <v/>
      </c>
      <c r="AO143" s="46" t="e">
        <f>VLOOKUP(Z143,【参考】数式用!$A$2:$N$54,14,FALSE)</f>
        <v>#N/A</v>
      </c>
    </row>
    <row r="144" spans="1:41" ht="49.95" customHeight="1">
      <c r="A144" s="96">
        <f t="shared" si="2"/>
        <v>87</v>
      </c>
      <c r="B144" s="595"/>
      <c r="C144" s="596"/>
      <c r="D144" s="596"/>
      <c r="E144" s="596"/>
      <c r="F144" s="596"/>
      <c r="G144" s="596"/>
      <c r="H144" s="596"/>
      <c r="I144" s="596"/>
      <c r="J144" s="596"/>
      <c r="K144" s="596"/>
      <c r="L144" s="589"/>
      <c r="M144" s="590"/>
      <c r="N144" s="590"/>
      <c r="O144" s="590"/>
      <c r="P144" s="591"/>
      <c r="Q144" s="586"/>
      <c r="R144" s="587"/>
      <c r="S144" s="587"/>
      <c r="T144" s="587"/>
      <c r="U144" s="588"/>
      <c r="V144" s="261"/>
      <c r="W144" s="504"/>
      <c r="X144" s="505"/>
      <c r="Y144" s="506"/>
      <c r="Z144" s="541"/>
      <c r="AA144" s="541"/>
      <c r="AB144" s="541"/>
      <c r="AC144" s="321" t="str">
        <f>IFERROR(VLOOKUP(Z144,【参考】数式用!$A$4:$B$54,2,FALSE),"")</f>
        <v/>
      </c>
      <c r="AD144" s="212"/>
      <c r="AE144" s="211" t="str">
        <f>IF(B144="","",IF(AO144="総合事業","数式を削除して手入力",IFERROR(INDEX(【参考】数式用!$AT$3:$AV$452,MATCH(Q144&amp;V144,【参考】数式用!$AS$3:$AS$452,0),MATCH(VLOOKUP(Z144,【参考】数式用!$AW$2:$AX$53,2,FALSE),【参考】数式用!$AT$2:$AV$2,0)),10)))</f>
        <v/>
      </c>
      <c r="AN144" s="394" t="str">
        <f>IF($L$18="", "", VLOOKUP(Z144,【参考】数式用!$A$4:$M$54,13,FALSE))</f>
        <v/>
      </c>
      <c r="AO144" s="46" t="e">
        <f>VLOOKUP(Z144,【参考】数式用!$A$2:$N$54,14,FALSE)</f>
        <v>#N/A</v>
      </c>
    </row>
    <row r="145" spans="1:41" ht="49.95" customHeight="1">
      <c r="A145" s="96">
        <f t="shared" si="2"/>
        <v>88</v>
      </c>
      <c r="B145" s="595"/>
      <c r="C145" s="596"/>
      <c r="D145" s="596"/>
      <c r="E145" s="596"/>
      <c r="F145" s="596"/>
      <c r="G145" s="596"/>
      <c r="H145" s="596"/>
      <c r="I145" s="596"/>
      <c r="J145" s="596"/>
      <c r="K145" s="596"/>
      <c r="L145" s="589"/>
      <c r="M145" s="590"/>
      <c r="N145" s="590"/>
      <c r="O145" s="590"/>
      <c r="P145" s="591"/>
      <c r="Q145" s="586"/>
      <c r="R145" s="587"/>
      <c r="S145" s="587"/>
      <c r="T145" s="587"/>
      <c r="U145" s="588"/>
      <c r="V145" s="261"/>
      <c r="W145" s="504"/>
      <c r="X145" s="505"/>
      <c r="Y145" s="506"/>
      <c r="Z145" s="541"/>
      <c r="AA145" s="541"/>
      <c r="AB145" s="541"/>
      <c r="AC145" s="321" t="str">
        <f>IFERROR(VLOOKUP(Z145,【参考】数式用!$A$4:$B$54,2,FALSE),"")</f>
        <v/>
      </c>
      <c r="AD145" s="212"/>
      <c r="AE145" s="211" t="str">
        <f>IF(B145="","",IF(AO145="総合事業","数式を削除して手入力",IFERROR(INDEX(【参考】数式用!$AT$3:$AV$452,MATCH(Q145&amp;V145,【参考】数式用!$AS$3:$AS$452,0),MATCH(VLOOKUP(Z145,【参考】数式用!$AW$2:$AX$53,2,FALSE),【参考】数式用!$AT$2:$AV$2,0)),10)))</f>
        <v/>
      </c>
      <c r="AN145" s="394" t="str">
        <f>IF($L$18="", "", VLOOKUP(Z145,【参考】数式用!$A$4:$M$54,13,FALSE))</f>
        <v/>
      </c>
      <c r="AO145" s="46" t="e">
        <f>VLOOKUP(Z145,【参考】数式用!$A$2:$N$54,14,FALSE)</f>
        <v>#N/A</v>
      </c>
    </row>
    <row r="146" spans="1:41" ht="49.95" customHeight="1">
      <c r="A146" s="96">
        <f t="shared" si="2"/>
        <v>89</v>
      </c>
      <c r="B146" s="595"/>
      <c r="C146" s="596"/>
      <c r="D146" s="596"/>
      <c r="E146" s="596"/>
      <c r="F146" s="596"/>
      <c r="G146" s="596"/>
      <c r="H146" s="596"/>
      <c r="I146" s="596"/>
      <c r="J146" s="596"/>
      <c r="K146" s="596"/>
      <c r="L146" s="589"/>
      <c r="M146" s="590"/>
      <c r="N146" s="590"/>
      <c r="O146" s="590"/>
      <c r="P146" s="591"/>
      <c r="Q146" s="586"/>
      <c r="R146" s="587"/>
      <c r="S146" s="587"/>
      <c r="T146" s="587"/>
      <c r="U146" s="588"/>
      <c r="V146" s="261"/>
      <c r="W146" s="504"/>
      <c r="X146" s="505"/>
      <c r="Y146" s="506"/>
      <c r="Z146" s="541"/>
      <c r="AA146" s="541"/>
      <c r="AB146" s="541"/>
      <c r="AC146" s="321" t="str">
        <f>IFERROR(VLOOKUP(Z146,【参考】数式用!$A$4:$B$54,2,FALSE),"")</f>
        <v/>
      </c>
      <c r="AD146" s="212"/>
      <c r="AE146" s="211" t="str">
        <f>IF(B146="","",IF(AO146="総合事業","数式を削除して手入力",IFERROR(INDEX(【参考】数式用!$AT$3:$AV$452,MATCH(Q146&amp;V146,【参考】数式用!$AS$3:$AS$452,0),MATCH(VLOOKUP(Z146,【参考】数式用!$AW$2:$AX$53,2,FALSE),【参考】数式用!$AT$2:$AV$2,0)),10)))</f>
        <v/>
      </c>
      <c r="AN146" s="394" t="str">
        <f>IF($L$18="", "", VLOOKUP(Z146,【参考】数式用!$A$4:$M$54,13,FALSE))</f>
        <v/>
      </c>
      <c r="AO146" s="46" t="e">
        <f>VLOOKUP(Z146,【参考】数式用!$A$2:$N$54,14,FALSE)</f>
        <v>#N/A</v>
      </c>
    </row>
    <row r="147" spans="1:41" ht="49.95" customHeight="1">
      <c r="A147" s="96">
        <f t="shared" si="2"/>
        <v>90</v>
      </c>
      <c r="B147" s="595"/>
      <c r="C147" s="596"/>
      <c r="D147" s="596"/>
      <c r="E147" s="596"/>
      <c r="F147" s="596"/>
      <c r="G147" s="596"/>
      <c r="H147" s="596"/>
      <c r="I147" s="596"/>
      <c r="J147" s="596"/>
      <c r="K147" s="596"/>
      <c r="L147" s="589"/>
      <c r="M147" s="590"/>
      <c r="N147" s="590"/>
      <c r="O147" s="590"/>
      <c r="P147" s="591"/>
      <c r="Q147" s="586"/>
      <c r="R147" s="587"/>
      <c r="S147" s="587"/>
      <c r="T147" s="587"/>
      <c r="U147" s="588"/>
      <c r="V147" s="261"/>
      <c r="W147" s="504"/>
      <c r="X147" s="505"/>
      <c r="Y147" s="506"/>
      <c r="Z147" s="541"/>
      <c r="AA147" s="541"/>
      <c r="AB147" s="541"/>
      <c r="AC147" s="321" t="str">
        <f>IFERROR(VLOOKUP(Z147,【参考】数式用!$A$4:$B$54,2,FALSE),"")</f>
        <v/>
      </c>
      <c r="AD147" s="212"/>
      <c r="AE147" s="211" t="str">
        <f>IF(B147="","",IF(AO147="総合事業","数式を削除して手入力",IFERROR(INDEX(【参考】数式用!$AT$3:$AV$452,MATCH(Q147&amp;V147,【参考】数式用!$AS$3:$AS$452,0),MATCH(VLOOKUP(Z147,【参考】数式用!$AW$2:$AX$53,2,FALSE),【参考】数式用!$AT$2:$AV$2,0)),10)))</f>
        <v/>
      </c>
      <c r="AN147" s="394" t="str">
        <f>IF($L$18="", "", VLOOKUP(Z147,【参考】数式用!$A$4:$M$54,13,FALSE))</f>
        <v/>
      </c>
      <c r="AO147" s="46" t="e">
        <f>VLOOKUP(Z147,【参考】数式用!$A$2:$N$54,14,FALSE)</f>
        <v>#N/A</v>
      </c>
    </row>
    <row r="148" spans="1:41" ht="49.95" customHeight="1">
      <c r="A148" s="96">
        <f t="shared" si="2"/>
        <v>91</v>
      </c>
      <c r="B148" s="595"/>
      <c r="C148" s="596"/>
      <c r="D148" s="596"/>
      <c r="E148" s="596"/>
      <c r="F148" s="596"/>
      <c r="G148" s="596"/>
      <c r="H148" s="596"/>
      <c r="I148" s="596"/>
      <c r="J148" s="596"/>
      <c r="K148" s="596"/>
      <c r="L148" s="589"/>
      <c r="M148" s="590"/>
      <c r="N148" s="590"/>
      <c r="O148" s="590"/>
      <c r="P148" s="591"/>
      <c r="Q148" s="586"/>
      <c r="R148" s="587"/>
      <c r="S148" s="587"/>
      <c r="T148" s="587"/>
      <c r="U148" s="588"/>
      <c r="V148" s="261"/>
      <c r="W148" s="504"/>
      <c r="X148" s="505"/>
      <c r="Y148" s="506"/>
      <c r="Z148" s="541"/>
      <c r="AA148" s="541"/>
      <c r="AB148" s="541"/>
      <c r="AC148" s="321" t="str">
        <f>IFERROR(VLOOKUP(Z148,【参考】数式用!$A$4:$B$54,2,FALSE),"")</f>
        <v/>
      </c>
      <c r="AD148" s="212"/>
      <c r="AE148" s="211" t="str">
        <f>IF(B148="","",IF(AO148="総合事業","数式を削除して手入力",IFERROR(INDEX(【参考】数式用!$AT$3:$AV$452,MATCH(Q148&amp;V148,【参考】数式用!$AS$3:$AS$452,0),MATCH(VLOOKUP(Z148,【参考】数式用!$AW$2:$AX$53,2,FALSE),【参考】数式用!$AT$2:$AV$2,0)),10)))</f>
        <v/>
      </c>
      <c r="AN148" s="394" t="str">
        <f>IF($L$18="", "", VLOOKUP(Z148,【参考】数式用!$A$4:$M$54,13,FALSE))</f>
        <v/>
      </c>
      <c r="AO148" s="46" t="e">
        <f>VLOOKUP(Z148,【参考】数式用!$A$2:$N$54,14,FALSE)</f>
        <v>#N/A</v>
      </c>
    </row>
    <row r="149" spans="1:41" ht="49.95" customHeight="1">
      <c r="A149" s="96">
        <f t="shared" si="2"/>
        <v>92</v>
      </c>
      <c r="B149" s="595"/>
      <c r="C149" s="596"/>
      <c r="D149" s="596"/>
      <c r="E149" s="596"/>
      <c r="F149" s="596"/>
      <c r="G149" s="596"/>
      <c r="H149" s="596"/>
      <c r="I149" s="596"/>
      <c r="J149" s="596"/>
      <c r="K149" s="596"/>
      <c r="L149" s="589"/>
      <c r="M149" s="590"/>
      <c r="N149" s="590"/>
      <c r="O149" s="590"/>
      <c r="P149" s="591"/>
      <c r="Q149" s="586"/>
      <c r="R149" s="587"/>
      <c r="S149" s="587"/>
      <c r="T149" s="587"/>
      <c r="U149" s="588"/>
      <c r="V149" s="261"/>
      <c r="W149" s="504"/>
      <c r="X149" s="505"/>
      <c r="Y149" s="506"/>
      <c r="Z149" s="541"/>
      <c r="AA149" s="541"/>
      <c r="AB149" s="541"/>
      <c r="AC149" s="321" t="str">
        <f>IFERROR(VLOOKUP(Z149,【参考】数式用!$A$4:$B$54,2,FALSE),"")</f>
        <v/>
      </c>
      <c r="AD149" s="212"/>
      <c r="AE149" s="211" t="str">
        <f>IF(B149="","",IF(AO149="総合事業","数式を削除して手入力",IFERROR(INDEX(【参考】数式用!$AT$3:$AV$452,MATCH(Q149&amp;V149,【参考】数式用!$AS$3:$AS$452,0),MATCH(VLOOKUP(Z149,【参考】数式用!$AW$2:$AX$53,2,FALSE),【参考】数式用!$AT$2:$AV$2,0)),10)))</f>
        <v/>
      </c>
      <c r="AN149" s="394" t="str">
        <f>IF($L$18="", "", VLOOKUP(Z149,【参考】数式用!$A$4:$M$54,13,FALSE))</f>
        <v/>
      </c>
      <c r="AO149" s="46" t="e">
        <f>VLOOKUP(Z149,【参考】数式用!$A$2:$N$54,14,FALSE)</f>
        <v>#N/A</v>
      </c>
    </row>
    <row r="150" spans="1:41" ht="49.95" customHeight="1">
      <c r="A150" s="96">
        <f t="shared" ref="A150:A155" si="3">A149+1</f>
        <v>93</v>
      </c>
      <c r="B150" s="595"/>
      <c r="C150" s="596"/>
      <c r="D150" s="596"/>
      <c r="E150" s="596"/>
      <c r="F150" s="596"/>
      <c r="G150" s="596"/>
      <c r="H150" s="596"/>
      <c r="I150" s="596"/>
      <c r="J150" s="596"/>
      <c r="K150" s="596"/>
      <c r="L150" s="589"/>
      <c r="M150" s="590"/>
      <c r="N150" s="590"/>
      <c r="O150" s="590"/>
      <c r="P150" s="591"/>
      <c r="Q150" s="586"/>
      <c r="R150" s="587"/>
      <c r="S150" s="587"/>
      <c r="T150" s="587"/>
      <c r="U150" s="588"/>
      <c r="V150" s="261"/>
      <c r="W150" s="504"/>
      <c r="X150" s="505"/>
      <c r="Y150" s="506"/>
      <c r="Z150" s="541"/>
      <c r="AA150" s="541"/>
      <c r="AB150" s="541"/>
      <c r="AC150" s="321" t="str">
        <f>IFERROR(VLOOKUP(Z150,【参考】数式用!$A$4:$B$54,2,FALSE),"")</f>
        <v/>
      </c>
      <c r="AD150" s="212"/>
      <c r="AE150" s="211" t="str">
        <f>IF(B150="","",IF(AO150="総合事業","数式を削除して手入力",IFERROR(INDEX(【参考】数式用!$AT$3:$AV$452,MATCH(Q150&amp;V150,【参考】数式用!$AS$3:$AS$452,0),MATCH(VLOOKUP(Z150,【参考】数式用!$AW$2:$AX$53,2,FALSE),【参考】数式用!$AT$2:$AV$2,0)),10)))</f>
        <v/>
      </c>
      <c r="AN150" s="394" t="str">
        <f>IF($L$18="", "", VLOOKUP(Z150,【参考】数式用!$A$4:$M$54,13,FALSE))</f>
        <v/>
      </c>
      <c r="AO150" s="46" t="e">
        <f>VLOOKUP(Z150,【参考】数式用!$A$2:$N$54,14,FALSE)</f>
        <v>#N/A</v>
      </c>
    </row>
    <row r="151" spans="1:41" ht="49.95" customHeight="1">
      <c r="A151" s="96">
        <f t="shared" si="3"/>
        <v>94</v>
      </c>
      <c r="B151" s="595"/>
      <c r="C151" s="596"/>
      <c r="D151" s="596"/>
      <c r="E151" s="596"/>
      <c r="F151" s="596"/>
      <c r="G151" s="596"/>
      <c r="H151" s="596"/>
      <c r="I151" s="596"/>
      <c r="J151" s="596"/>
      <c r="K151" s="596"/>
      <c r="L151" s="589"/>
      <c r="M151" s="590"/>
      <c r="N151" s="590"/>
      <c r="O151" s="590"/>
      <c r="P151" s="591"/>
      <c r="Q151" s="586"/>
      <c r="R151" s="587"/>
      <c r="S151" s="587"/>
      <c r="T151" s="587"/>
      <c r="U151" s="588"/>
      <c r="V151" s="261"/>
      <c r="W151" s="504"/>
      <c r="X151" s="505"/>
      <c r="Y151" s="506"/>
      <c r="Z151" s="541"/>
      <c r="AA151" s="541"/>
      <c r="AB151" s="541"/>
      <c r="AC151" s="321" t="str">
        <f>IFERROR(VLOOKUP(Z151,【参考】数式用!$A$4:$B$54,2,FALSE),"")</f>
        <v/>
      </c>
      <c r="AD151" s="212"/>
      <c r="AE151" s="211" t="str">
        <f>IF(B151="","",IF(AO151="総合事業","数式を削除して手入力",IFERROR(INDEX(【参考】数式用!$AT$3:$AV$452,MATCH(Q151&amp;V151,【参考】数式用!$AS$3:$AS$452,0),MATCH(VLOOKUP(Z151,【参考】数式用!$AW$2:$AX$53,2,FALSE),【参考】数式用!$AT$2:$AV$2,0)),10)))</f>
        <v/>
      </c>
      <c r="AN151" s="394" t="str">
        <f>IF($L$18="", "", VLOOKUP(Z151,【参考】数式用!$A$4:$M$54,13,FALSE))</f>
        <v/>
      </c>
      <c r="AO151" s="46" t="e">
        <f>VLOOKUP(Z151,【参考】数式用!$A$2:$N$54,14,FALSE)</f>
        <v>#N/A</v>
      </c>
    </row>
    <row r="152" spans="1:41" ht="49.95" customHeight="1">
      <c r="A152" s="96">
        <f t="shared" si="3"/>
        <v>95</v>
      </c>
      <c r="B152" s="595"/>
      <c r="C152" s="596"/>
      <c r="D152" s="596"/>
      <c r="E152" s="596"/>
      <c r="F152" s="596"/>
      <c r="G152" s="596"/>
      <c r="H152" s="596"/>
      <c r="I152" s="596"/>
      <c r="J152" s="596"/>
      <c r="K152" s="596"/>
      <c r="L152" s="589"/>
      <c r="M152" s="590"/>
      <c r="N152" s="590"/>
      <c r="O152" s="590"/>
      <c r="P152" s="591"/>
      <c r="Q152" s="586"/>
      <c r="R152" s="587"/>
      <c r="S152" s="587"/>
      <c r="T152" s="587"/>
      <c r="U152" s="588"/>
      <c r="V152" s="261"/>
      <c r="W152" s="504"/>
      <c r="X152" s="505"/>
      <c r="Y152" s="506"/>
      <c r="Z152" s="541"/>
      <c r="AA152" s="541"/>
      <c r="AB152" s="541"/>
      <c r="AC152" s="321" t="str">
        <f>IFERROR(VLOOKUP(Z152,【参考】数式用!$A$4:$B$54,2,FALSE),"")</f>
        <v/>
      </c>
      <c r="AD152" s="212"/>
      <c r="AE152" s="211" t="str">
        <f>IF(B152="","",IF(AO152="総合事業","数式を削除して手入力",IFERROR(INDEX(【参考】数式用!$AT$3:$AV$452,MATCH(Q152&amp;V152,【参考】数式用!$AS$3:$AS$452,0),MATCH(VLOOKUP(Z152,【参考】数式用!$AW$2:$AX$53,2,FALSE),【参考】数式用!$AT$2:$AV$2,0)),10)))</f>
        <v/>
      </c>
      <c r="AN152" s="394" t="str">
        <f>IF($L$18="", "", VLOOKUP(Z152,【参考】数式用!$A$4:$M$54,13,FALSE))</f>
        <v/>
      </c>
      <c r="AO152" s="46" t="e">
        <f>VLOOKUP(Z152,【参考】数式用!$A$2:$N$54,14,FALSE)</f>
        <v>#N/A</v>
      </c>
    </row>
    <row r="153" spans="1:41" ht="49.95" customHeight="1">
      <c r="A153" s="96">
        <f t="shared" si="3"/>
        <v>96</v>
      </c>
      <c r="B153" s="595"/>
      <c r="C153" s="596"/>
      <c r="D153" s="596"/>
      <c r="E153" s="596"/>
      <c r="F153" s="596"/>
      <c r="G153" s="596"/>
      <c r="H153" s="596"/>
      <c r="I153" s="596"/>
      <c r="J153" s="596"/>
      <c r="K153" s="596"/>
      <c r="L153" s="589"/>
      <c r="M153" s="590"/>
      <c r="N153" s="590"/>
      <c r="O153" s="590"/>
      <c r="P153" s="591"/>
      <c r="Q153" s="586"/>
      <c r="R153" s="587"/>
      <c r="S153" s="587"/>
      <c r="T153" s="587"/>
      <c r="U153" s="588"/>
      <c r="V153" s="261"/>
      <c r="W153" s="504"/>
      <c r="X153" s="505"/>
      <c r="Y153" s="506"/>
      <c r="Z153" s="541"/>
      <c r="AA153" s="541"/>
      <c r="AB153" s="541"/>
      <c r="AC153" s="321" t="str">
        <f>IFERROR(VLOOKUP(Z153,【参考】数式用!$A$4:$B$54,2,FALSE),"")</f>
        <v/>
      </c>
      <c r="AD153" s="212"/>
      <c r="AE153" s="211" t="str">
        <f>IF(B153="","",IF(AO153="総合事業","数式を削除して手入力",IFERROR(INDEX(【参考】数式用!$AT$3:$AV$452,MATCH(Q153&amp;V153,【参考】数式用!$AS$3:$AS$452,0),MATCH(VLOOKUP(Z153,【参考】数式用!$AW$2:$AX$53,2,FALSE),【参考】数式用!$AT$2:$AV$2,0)),10)))</f>
        <v/>
      </c>
      <c r="AN153" s="394" t="str">
        <f>IF($L$18="", "", VLOOKUP(Z153,【参考】数式用!$A$4:$M$54,13,FALSE))</f>
        <v/>
      </c>
      <c r="AO153" s="46" t="e">
        <f>VLOOKUP(Z153,【参考】数式用!$A$2:$N$54,14,FALSE)</f>
        <v>#N/A</v>
      </c>
    </row>
    <row r="154" spans="1:41" ht="49.95" customHeight="1">
      <c r="A154" s="96">
        <f t="shared" si="3"/>
        <v>97</v>
      </c>
      <c r="B154" s="595"/>
      <c r="C154" s="596"/>
      <c r="D154" s="596"/>
      <c r="E154" s="596"/>
      <c r="F154" s="596"/>
      <c r="G154" s="596"/>
      <c r="H154" s="596"/>
      <c r="I154" s="596"/>
      <c r="J154" s="596"/>
      <c r="K154" s="596"/>
      <c r="L154" s="589"/>
      <c r="M154" s="590"/>
      <c r="N154" s="590"/>
      <c r="O154" s="590"/>
      <c r="P154" s="591"/>
      <c r="Q154" s="586"/>
      <c r="R154" s="587"/>
      <c r="S154" s="587"/>
      <c r="T154" s="587"/>
      <c r="U154" s="588"/>
      <c r="V154" s="261"/>
      <c r="W154" s="504"/>
      <c r="X154" s="505"/>
      <c r="Y154" s="506"/>
      <c r="Z154" s="541"/>
      <c r="AA154" s="541"/>
      <c r="AB154" s="541"/>
      <c r="AC154" s="321" t="str">
        <f>IFERROR(VLOOKUP(Z154,【参考】数式用!$A$4:$B$54,2,FALSE),"")</f>
        <v/>
      </c>
      <c r="AD154" s="212"/>
      <c r="AE154" s="211" t="str">
        <f>IF(B154="","",IF(AO154="総合事業","数式を削除して手入力",IFERROR(INDEX(【参考】数式用!$AT$3:$AV$452,MATCH(Q154&amp;V154,【参考】数式用!$AS$3:$AS$452,0),MATCH(VLOOKUP(Z154,【参考】数式用!$AW$2:$AX$53,2,FALSE),【参考】数式用!$AT$2:$AV$2,0)),10)))</f>
        <v/>
      </c>
      <c r="AN154" s="394" t="str">
        <f>IF($L$18="", "", VLOOKUP(Z154,【参考】数式用!$A$4:$M$54,13,FALSE))</f>
        <v/>
      </c>
      <c r="AO154" s="46" t="e">
        <f>VLOOKUP(Z154,【参考】数式用!$A$2:$N$54,14,FALSE)</f>
        <v>#N/A</v>
      </c>
    </row>
    <row r="155" spans="1:41" ht="49.95" customHeight="1">
      <c r="A155" s="96">
        <f t="shared" si="3"/>
        <v>98</v>
      </c>
      <c r="B155" s="595"/>
      <c r="C155" s="596"/>
      <c r="D155" s="596"/>
      <c r="E155" s="596"/>
      <c r="F155" s="596"/>
      <c r="G155" s="596"/>
      <c r="H155" s="596"/>
      <c r="I155" s="596"/>
      <c r="J155" s="596"/>
      <c r="K155" s="596"/>
      <c r="L155" s="589"/>
      <c r="M155" s="590"/>
      <c r="N155" s="590"/>
      <c r="O155" s="590"/>
      <c r="P155" s="591"/>
      <c r="Q155" s="586"/>
      <c r="R155" s="587"/>
      <c r="S155" s="587"/>
      <c r="T155" s="587"/>
      <c r="U155" s="588"/>
      <c r="V155" s="261"/>
      <c r="W155" s="504"/>
      <c r="X155" s="505"/>
      <c r="Y155" s="506"/>
      <c r="Z155" s="541"/>
      <c r="AA155" s="541"/>
      <c r="AB155" s="541"/>
      <c r="AC155" s="321" t="str">
        <f>IFERROR(VLOOKUP(Z155,【参考】数式用!$A$4:$B$54,2,FALSE),"")</f>
        <v/>
      </c>
      <c r="AD155" s="212"/>
      <c r="AE155" s="211" t="str">
        <f>IF(B155="","",IF(AO155="総合事業","数式を削除して手入力",IFERROR(INDEX(【参考】数式用!$AT$3:$AV$452,MATCH(Q155&amp;V155,【参考】数式用!$AS$3:$AS$452,0),MATCH(VLOOKUP(Z155,【参考】数式用!$AW$2:$AX$53,2,FALSE),【参考】数式用!$AT$2:$AV$2,0)),10)))</f>
        <v/>
      </c>
      <c r="AN155" s="394" t="str">
        <f>IF($L$18="", "", VLOOKUP(Z155,【参考】数式用!$A$4:$M$54,13,FALSE))</f>
        <v/>
      </c>
      <c r="AO155" s="46" t="e">
        <f>VLOOKUP(Z155,【参考】数式用!$A$2:$N$54,14,FALSE)</f>
        <v>#N/A</v>
      </c>
    </row>
    <row r="156" spans="1:41" ht="49.95" customHeight="1">
      <c r="A156" s="96">
        <f>A155+1</f>
        <v>99</v>
      </c>
      <c r="B156" s="595"/>
      <c r="C156" s="596"/>
      <c r="D156" s="596"/>
      <c r="E156" s="596"/>
      <c r="F156" s="596"/>
      <c r="G156" s="596"/>
      <c r="H156" s="596"/>
      <c r="I156" s="596"/>
      <c r="J156" s="596"/>
      <c r="K156" s="596"/>
      <c r="L156" s="589"/>
      <c r="M156" s="590"/>
      <c r="N156" s="590"/>
      <c r="O156" s="590"/>
      <c r="P156" s="591"/>
      <c r="Q156" s="586"/>
      <c r="R156" s="587"/>
      <c r="S156" s="587"/>
      <c r="T156" s="587"/>
      <c r="U156" s="588"/>
      <c r="V156" s="261"/>
      <c r="W156" s="504"/>
      <c r="X156" s="505"/>
      <c r="Y156" s="506"/>
      <c r="Z156" s="541"/>
      <c r="AA156" s="541"/>
      <c r="AB156" s="541"/>
      <c r="AC156" s="321" t="str">
        <f>IFERROR(VLOOKUP(Z156,【参考】数式用!$A$4:$B$54,2,FALSE),"")</f>
        <v/>
      </c>
      <c r="AD156" s="212"/>
      <c r="AE156" s="211" t="str">
        <f>IF(B156="","",IF(AO156="総合事業","数式を削除して手入力",IFERROR(INDEX(【参考】数式用!$AT$3:$AV$452,MATCH(Q156&amp;V156,【参考】数式用!$AS$3:$AS$452,0),MATCH(VLOOKUP(Z156,【参考】数式用!$AW$2:$AX$53,2,FALSE),【参考】数式用!$AT$2:$AV$2,0)),10)))</f>
        <v/>
      </c>
      <c r="AN156" s="394" t="str">
        <f>IF($L$18="", "", VLOOKUP(Z156,【参考】数式用!$A$4:$M$54,13,FALSE))</f>
        <v/>
      </c>
      <c r="AO156" s="46" t="e">
        <f>VLOOKUP(Z156,【参考】数式用!$A$2:$N$54,14,FALSE)</f>
        <v>#N/A</v>
      </c>
    </row>
    <row r="157" spans="1:41" ht="49.95" customHeight="1">
      <c r="A157" s="96">
        <f>A156+1</f>
        <v>100</v>
      </c>
      <c r="B157" s="595"/>
      <c r="C157" s="596"/>
      <c r="D157" s="596"/>
      <c r="E157" s="596"/>
      <c r="F157" s="596"/>
      <c r="G157" s="596"/>
      <c r="H157" s="596"/>
      <c r="I157" s="596"/>
      <c r="J157" s="596"/>
      <c r="K157" s="596"/>
      <c r="L157" s="589"/>
      <c r="M157" s="590"/>
      <c r="N157" s="590"/>
      <c r="O157" s="590"/>
      <c r="P157" s="591"/>
      <c r="Q157" s="586"/>
      <c r="R157" s="587"/>
      <c r="S157" s="587"/>
      <c r="T157" s="587"/>
      <c r="U157" s="588"/>
      <c r="V157" s="261"/>
      <c r="W157" s="504"/>
      <c r="X157" s="505"/>
      <c r="Y157" s="506"/>
      <c r="Z157" s="541"/>
      <c r="AA157" s="541"/>
      <c r="AB157" s="541"/>
      <c r="AC157" s="321" t="str">
        <f>IFERROR(VLOOKUP(Z157,【参考】数式用!$A$4:$B$54,2,FALSE),"")</f>
        <v/>
      </c>
      <c r="AD157" s="212"/>
      <c r="AE157" s="211" t="str">
        <f>IF(B157="","",IF(AO157="総合事業","数式を削除して手入力",IFERROR(INDEX(【参考】数式用!$AT$3:$AV$452,MATCH(Q157&amp;V157,【参考】数式用!$AS$3:$AS$452,0),MATCH(VLOOKUP(Z157,【参考】数式用!$AW$2:$AX$53,2,FALSE),【参考】数式用!$AT$2:$AV$2,0)),10)))</f>
        <v/>
      </c>
      <c r="AN157" s="394" t="str">
        <f>IF($L$18="", "", VLOOKUP(Z157,【参考】数式用!$A$4:$M$54,13,FALSE))</f>
        <v/>
      </c>
      <c r="AO157" s="46" t="e">
        <f>VLOOKUP(Z157,【参考】数式用!$A$2:$N$54,14,FALSE)</f>
        <v>#N/A</v>
      </c>
    </row>
  </sheetData>
  <sheetProtection algorithmName="SHA-512" hashValue="ue8R0gcyE84VDSW+Oag7tJ5sPfDljNCz+pysgEQBcWaVrMoCsdsGPeknNMYnrepH3zCOLEgBwX09D4PhYGMCBg==" saltValue="q2SAUPo8Fa3qnm+0GtTeig==" spinCount="100000" sheet="1" sort="0" autoFilter="0"/>
  <dataConsolidate/>
  <mergeCells count="581">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Z146:AB146"/>
    <mergeCell ref="Z147:AB147"/>
    <mergeCell ref="Z148:AB148"/>
    <mergeCell ref="Z149:AB149"/>
    <mergeCell ref="Z150:AB150"/>
    <mergeCell ref="Z151:AB151"/>
    <mergeCell ref="Z152:AB152"/>
    <mergeCell ref="Z153:AB153"/>
    <mergeCell ref="Z154:AB154"/>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W157:Y157"/>
    <mergeCell ref="W156:Y156"/>
    <mergeCell ref="W155:Y155"/>
    <mergeCell ref="W154:Y154"/>
    <mergeCell ref="W153:Y153"/>
    <mergeCell ref="W152:Y152"/>
    <mergeCell ref="W151:Y151"/>
    <mergeCell ref="W150:Y150"/>
    <mergeCell ref="W149:Y149"/>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s>
  <phoneticPr fontId="10"/>
  <conditionalFormatting sqref="AE58:AE157">
    <cfRule type="expression" dxfId="1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Q58:U157 C13:R13</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85" zoomScaleNormal="91" zoomScaleSheetLayoutView="85" workbookViewId="0">
      <selection activeCell="G4" sqref="G4:AI4"/>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6.77734375" customWidth="1"/>
    <col min="34" max="34" width="4" customWidth="1"/>
    <col min="35" max="35" width="4.109375" customWidth="1"/>
    <col min="36" max="36" width="2.44140625" customWidth="1"/>
    <col min="37" max="37" width="6.44140625" customWidth="1"/>
    <col min="38" max="43" width="9.109375" customWidth="1"/>
    <col min="44" max="44" width="9.44140625" bestFit="1" customWidth="1"/>
    <col min="47" max="47" width="4.5546875" customWidth="1"/>
    <col min="49" max="52" width="9" customWidth="1"/>
    <col min="53" max="55" width="9" hidden="1" customWidth="1"/>
    <col min="56" max="56" width="0" hidden="1" customWidth="1"/>
  </cols>
  <sheetData>
    <row r="1" spans="1:48" ht="27" customHeight="1" thickBot="1">
      <c r="A1" s="36" t="s">
        <v>1960</v>
      </c>
      <c r="B1" s="38"/>
      <c r="C1" s="38"/>
      <c r="D1" s="38"/>
      <c r="E1" s="38"/>
      <c r="F1" s="38"/>
      <c r="G1" s="38"/>
      <c r="H1" s="38"/>
      <c r="I1" s="38"/>
      <c r="J1" s="38"/>
      <c r="K1" s="38"/>
      <c r="L1" s="38"/>
      <c r="M1" s="38"/>
      <c r="N1" s="38"/>
      <c r="O1" s="38"/>
      <c r="P1" s="38"/>
      <c r="Q1" s="38"/>
      <c r="R1" s="38"/>
      <c r="S1" s="38"/>
      <c r="T1" s="38"/>
      <c r="U1" s="38"/>
      <c r="V1" s="38"/>
      <c r="W1" s="33"/>
      <c r="X1" s="33"/>
      <c r="Y1" s="33"/>
      <c r="Z1" s="33"/>
      <c r="AA1" s="33"/>
      <c r="AB1" s="667" t="s">
        <v>26</v>
      </c>
      <c r="AC1" s="668"/>
      <c r="AD1" s="668"/>
      <c r="AE1" s="669" t="str">
        <f>IF(基本情報入力シート!C13&lt;&gt;"", 基本情報入力シート!C13, "")</f>
        <v>福島県</v>
      </c>
      <c r="AF1" s="670"/>
      <c r="AG1" s="670"/>
      <c r="AH1" s="670"/>
      <c r="AI1" s="67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01" t="s">
        <v>4</v>
      </c>
      <c r="B3" s="702"/>
      <c r="C3" s="702"/>
      <c r="D3" s="702"/>
      <c r="E3" s="702"/>
      <c r="F3" s="703"/>
      <c r="G3" s="690" t="str">
        <f>IF(基本情報入力シート!L17="","",基本情報入力シート!L17)</f>
        <v/>
      </c>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50"/>
    </row>
    <row r="4" spans="1:48" s="23" customFormat="1" ht="14.25" customHeight="1">
      <c r="A4" s="704" t="s">
        <v>28</v>
      </c>
      <c r="B4" s="705"/>
      <c r="C4" s="705"/>
      <c r="D4" s="705"/>
      <c r="E4" s="705"/>
      <c r="F4" s="706"/>
      <c r="G4" s="692" t="str">
        <f>IF(基本情報入力シート!L18="","",基本情報入力シート!L18)</f>
        <v/>
      </c>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50"/>
    </row>
    <row r="5" spans="1:48" s="23" customFormat="1" ht="12.75" customHeight="1">
      <c r="A5" s="680" t="s">
        <v>29</v>
      </c>
      <c r="B5" s="681"/>
      <c r="C5" s="681"/>
      <c r="D5" s="681"/>
      <c r="E5" s="681"/>
      <c r="F5" s="682"/>
      <c r="G5" s="55" t="s">
        <v>7</v>
      </c>
      <c r="H5" s="686" t="str">
        <f>IF(基本情報入力シート!AN20="－","",基本情報入力シート!AN20)</f>
        <v>-</v>
      </c>
      <c r="I5" s="686"/>
      <c r="J5" s="686"/>
      <c r="K5" s="686"/>
      <c r="L5" s="68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83"/>
      <c r="B6" s="684"/>
      <c r="C6" s="684"/>
      <c r="D6" s="684"/>
      <c r="E6" s="684"/>
      <c r="F6" s="685"/>
      <c r="G6" s="694" t="str">
        <f>IF(基本情報入力シート!L20="","",基本情報入力シート!L20)</f>
        <v/>
      </c>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50"/>
    </row>
    <row r="7" spans="1:48" s="23" customFormat="1" ht="11.4" customHeight="1">
      <c r="A7" s="683"/>
      <c r="B7" s="684"/>
      <c r="C7" s="684"/>
      <c r="D7" s="684"/>
      <c r="E7" s="684"/>
      <c r="F7" s="685"/>
      <c r="G7" s="696" t="str">
        <f>IF(基本情報入力シート!L21="","",基本情報入力シート!L21)</f>
        <v/>
      </c>
      <c r="H7" s="697"/>
      <c r="I7" s="697"/>
      <c r="J7" s="697"/>
      <c r="K7" s="697"/>
      <c r="L7" s="697"/>
      <c r="M7" s="697"/>
      <c r="N7" s="697"/>
      <c r="O7" s="697"/>
      <c r="P7" s="697"/>
      <c r="Q7" s="697"/>
      <c r="R7" s="697"/>
      <c r="S7" s="697"/>
      <c r="T7" s="697"/>
      <c r="U7" s="697"/>
      <c r="V7" s="697"/>
      <c r="W7" s="697"/>
      <c r="X7" s="697"/>
      <c r="Y7" s="697"/>
      <c r="Z7" s="697"/>
      <c r="AA7" s="697"/>
      <c r="AB7" s="697"/>
      <c r="AC7" s="697"/>
      <c r="AD7" s="697"/>
      <c r="AE7" s="697"/>
      <c r="AF7" s="697"/>
      <c r="AG7" s="697"/>
      <c r="AH7" s="697"/>
      <c r="AI7" s="697"/>
      <c r="AJ7" s="50"/>
    </row>
    <row r="8" spans="1:48" s="23" customFormat="1" ht="13.5" customHeight="1">
      <c r="A8" s="687" t="s">
        <v>4</v>
      </c>
      <c r="B8" s="688"/>
      <c r="C8" s="688"/>
      <c r="D8" s="688"/>
      <c r="E8" s="688"/>
      <c r="F8" s="689"/>
      <c r="G8" s="710" t="str">
        <f>IF(基本情報入力シート!L25="","",基本情報入力シート!L25)</f>
        <v/>
      </c>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50"/>
    </row>
    <row r="9" spans="1:48" s="23" customFormat="1">
      <c r="A9" s="683" t="s">
        <v>30</v>
      </c>
      <c r="B9" s="684"/>
      <c r="C9" s="684"/>
      <c r="D9" s="684"/>
      <c r="E9" s="684"/>
      <c r="F9" s="685"/>
      <c r="G9" s="712" t="str">
        <f>IF(基本情報入力シート!L26="","",基本情報入力シート!L26)</f>
        <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50"/>
    </row>
    <row r="10" spans="1:48" s="23" customFormat="1" ht="13.5" customHeight="1">
      <c r="A10" s="719" t="s">
        <v>31</v>
      </c>
      <c r="B10" s="719"/>
      <c r="C10" s="719"/>
      <c r="D10" s="719"/>
      <c r="E10" s="719"/>
      <c r="F10" s="719"/>
      <c r="G10" s="720" t="s">
        <v>16</v>
      </c>
      <c r="H10" s="721"/>
      <c r="I10" s="721"/>
      <c r="J10" s="721"/>
      <c r="K10" s="707" t="str">
        <f>IF(基本情報入力シート!L27="","",基本情報入力シート!L27)</f>
        <v/>
      </c>
      <c r="L10" s="708"/>
      <c r="M10" s="708"/>
      <c r="N10" s="708"/>
      <c r="O10" s="708"/>
      <c r="P10" s="708"/>
      <c r="Q10" s="708"/>
      <c r="R10" s="708"/>
      <c r="S10" s="708"/>
      <c r="T10" s="709"/>
      <c r="U10" s="698" t="s">
        <v>17</v>
      </c>
      <c r="V10" s="699"/>
      <c r="W10" s="699"/>
      <c r="X10" s="700"/>
      <c r="Y10" s="707" t="str">
        <f>IF(基本情報入力シート!L28="","",基本情報入力シート!L28)</f>
        <v/>
      </c>
      <c r="Z10" s="708"/>
      <c r="AA10" s="708"/>
      <c r="AB10" s="708"/>
      <c r="AC10" s="708"/>
      <c r="AD10" s="708"/>
      <c r="AE10" s="708"/>
      <c r="AF10" s="708"/>
      <c r="AG10" s="708"/>
      <c r="AH10" s="708"/>
      <c r="AI10" s="708"/>
      <c r="AJ10" s="50"/>
      <c r="AT10" s="24"/>
      <c r="AU10" s="24"/>
    </row>
    <row r="11" spans="1:48" s="23" customFormat="1" ht="7.2"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39" t="s">
        <v>1913</v>
      </c>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c r="AK13" s="87"/>
      <c r="AL13" s="87"/>
      <c r="AM13" s="87"/>
      <c r="AN13" s="87"/>
      <c r="AO13" s="87"/>
      <c r="AP13" s="87"/>
      <c r="AQ13" s="87"/>
      <c r="AR13" s="87"/>
      <c r="AS13" s="87"/>
      <c r="AT13" s="87"/>
      <c r="AU13" s="87"/>
      <c r="AV13" s="87"/>
    </row>
    <row r="14" spans="1:48" ht="18" customHeight="1" thickBot="1">
      <c r="A14" s="51"/>
      <c r="B14" s="640" t="s">
        <v>2043</v>
      </c>
      <c r="C14" s="641"/>
      <c r="D14" s="641"/>
      <c r="E14" s="641"/>
      <c r="F14" s="641"/>
      <c r="G14" s="641"/>
      <c r="H14" s="641"/>
      <c r="I14" s="641"/>
      <c r="J14" s="641"/>
      <c r="K14" s="641"/>
      <c r="L14" s="641"/>
      <c r="M14" s="641"/>
      <c r="N14" s="641"/>
      <c r="O14" s="641"/>
      <c r="P14" s="641"/>
      <c r="Q14" s="641"/>
      <c r="R14" s="641"/>
      <c r="S14" s="641"/>
      <c r="T14" s="641"/>
      <c r="U14" s="641"/>
      <c r="V14" s="641"/>
      <c r="W14" s="641"/>
      <c r="X14" s="641"/>
      <c r="Y14" s="641"/>
      <c r="Z14" s="641"/>
      <c r="AA14" s="641"/>
      <c r="AB14" s="641"/>
      <c r="AC14" s="641"/>
      <c r="AD14" s="641"/>
      <c r="AE14" s="641"/>
      <c r="AF14" s="641"/>
      <c r="AG14" s="641"/>
      <c r="AH14" s="511" t="str">
        <f>IF(G4="","",IF(COUNTIF(基本情報入力シート!AN58:AN157,"加算対象")=COUNTIFS('別紙様式2-3（個表） '!J15:J114,"&lt;&gt;",'別紙様式2-3（個表） '!AP15:AP114,"加算対象"),"○","×"))</f>
        <v/>
      </c>
      <c r="AI14" s="512"/>
      <c r="AJ14" s="38"/>
    </row>
    <row r="15" spans="1:48" ht="28.2" customHeight="1">
      <c r="A15" s="51"/>
      <c r="B15" s="724" t="s">
        <v>2421</v>
      </c>
      <c r="C15" s="724"/>
      <c r="D15" s="724"/>
      <c r="E15" s="724"/>
      <c r="F15" s="724"/>
      <c r="G15" s="724"/>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38"/>
    </row>
    <row r="16" spans="1:48" ht="6" customHeight="1">
      <c r="A16" s="51"/>
      <c r="B16" s="191"/>
      <c r="C16" s="191"/>
      <c r="D16" s="191"/>
      <c r="E16" s="191"/>
      <c r="F16" s="191"/>
      <c r="G16" s="191"/>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01"/>
      <c r="AL16" s="101"/>
      <c r="AM16" s="101"/>
      <c r="AN16" s="101"/>
      <c r="AO16" s="101"/>
      <c r="AP16" s="101"/>
      <c r="AQ16" s="101"/>
      <c r="AR16" s="101"/>
      <c r="AS16" s="101"/>
      <c r="AT16" s="101"/>
      <c r="AU16" s="101"/>
      <c r="AV16" s="101"/>
    </row>
    <row r="17" spans="1:53" ht="27.6" customHeight="1" thickBot="1">
      <c r="A17" s="51" t="s">
        <v>33</v>
      </c>
      <c r="B17" s="54" t="s">
        <v>1914</v>
      </c>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191"/>
      <c r="AK17" s="259"/>
      <c r="AR17" s="25"/>
    </row>
    <row r="18" spans="1:53" ht="94.8" customHeight="1" thickBot="1">
      <c r="A18" s="51"/>
      <c r="B18" s="642" t="s">
        <v>2383</v>
      </c>
      <c r="C18" s="642"/>
      <c r="D18" s="642"/>
      <c r="E18" s="642"/>
      <c r="F18" s="642"/>
      <c r="G18" s="642"/>
      <c r="H18" s="642"/>
      <c r="I18" s="642"/>
      <c r="J18" s="642"/>
      <c r="K18" s="642"/>
      <c r="L18" s="642"/>
      <c r="M18" s="642"/>
      <c r="N18" s="642"/>
      <c r="O18" s="642"/>
      <c r="P18" s="642"/>
      <c r="Q18" s="642"/>
      <c r="R18" s="642"/>
      <c r="S18" s="642"/>
      <c r="T18" s="642"/>
      <c r="U18" s="642"/>
      <c r="V18" s="642"/>
      <c r="W18" s="642"/>
      <c r="X18" s="642"/>
      <c r="Y18" s="642"/>
      <c r="Z18" s="642"/>
      <c r="AA18" s="642"/>
      <c r="AB18" s="642"/>
      <c r="AC18" s="642"/>
      <c r="AD18" s="642"/>
      <c r="AE18" s="642"/>
      <c r="AF18" s="642"/>
      <c r="AG18" s="640"/>
      <c r="AH18" s="51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12"/>
      <c r="AJ18" s="191"/>
      <c r="AK18" s="259"/>
      <c r="AR18" s="25"/>
    </row>
    <row r="19" spans="1:53" ht="53.4" customHeight="1">
      <c r="A19" s="51"/>
      <c r="B19" s="732" t="s">
        <v>2422</v>
      </c>
      <c r="C19" s="732"/>
      <c r="D19" s="732"/>
      <c r="E19" s="732"/>
      <c r="F19" s="732"/>
      <c r="G19" s="732"/>
      <c r="H19" s="732"/>
      <c r="I19" s="732"/>
      <c r="J19" s="732"/>
      <c r="K19" s="732"/>
      <c r="L19" s="732"/>
      <c r="M19" s="732"/>
      <c r="N19" s="732"/>
      <c r="O19" s="732"/>
      <c r="P19" s="732"/>
      <c r="Q19" s="732"/>
      <c r="R19" s="732"/>
      <c r="S19" s="732"/>
      <c r="T19" s="732"/>
      <c r="U19" s="732"/>
      <c r="V19" s="732"/>
      <c r="W19" s="732"/>
      <c r="X19" s="732"/>
      <c r="Y19" s="732"/>
      <c r="Z19" s="732"/>
      <c r="AA19" s="732"/>
      <c r="AB19" s="732"/>
      <c r="AC19" s="732"/>
      <c r="AD19" s="732"/>
      <c r="AE19" s="732"/>
      <c r="AF19" s="732"/>
      <c r="AG19" s="732"/>
      <c r="AH19" s="354"/>
      <c r="AI19" s="354"/>
      <c r="AJ19" s="191"/>
      <c r="AK19" s="259"/>
      <c r="AR19" s="25"/>
    </row>
    <row r="20" spans="1:53" s="33" customFormat="1" ht="10.8" customHeight="1">
      <c r="A20" s="51"/>
      <c r="B20" s="209"/>
      <c r="C20" s="209"/>
      <c r="D20" s="209"/>
      <c r="E20" s="209"/>
      <c r="F20" s="209"/>
      <c r="G20" s="209"/>
      <c r="H20" s="209"/>
      <c r="I20" s="209"/>
      <c r="J20" s="209"/>
      <c r="K20" s="209"/>
      <c r="L20" s="209"/>
      <c r="M20" s="209"/>
      <c r="N20" s="209"/>
      <c r="O20" s="209"/>
      <c r="P20" s="209"/>
      <c r="Q20" s="209"/>
      <c r="R20" s="209"/>
      <c r="S20" s="209"/>
      <c r="T20" s="209"/>
      <c r="U20" s="209"/>
      <c r="V20" s="209"/>
      <c r="W20" s="209"/>
      <c r="X20" s="209"/>
      <c r="Y20" s="209"/>
      <c r="Z20" s="209"/>
      <c r="AA20" s="209"/>
      <c r="AB20" s="209"/>
      <c r="AC20" s="209"/>
      <c r="AD20" s="209"/>
      <c r="AE20" s="209"/>
      <c r="AF20" s="209"/>
      <c r="AG20" s="209"/>
      <c r="AH20" s="209"/>
      <c r="AI20" s="209"/>
      <c r="AJ20" s="191"/>
      <c r="AK20" s="259"/>
      <c r="AL20"/>
      <c r="AM20"/>
      <c r="AN20"/>
      <c r="AO20"/>
      <c r="AP20"/>
      <c r="AQ20"/>
      <c r="AR20" s="25"/>
      <c r="AS20"/>
      <c r="AT20"/>
      <c r="AU20"/>
      <c r="AV20"/>
    </row>
    <row r="21" spans="1:53" ht="27" customHeight="1" thickBot="1">
      <c r="A21" s="51" t="s">
        <v>34</v>
      </c>
      <c r="B21" s="228" t="s">
        <v>2410</v>
      </c>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1"/>
      <c r="AK21" s="259"/>
      <c r="AR21" s="25"/>
    </row>
    <row r="22" spans="1:53" ht="27.6" customHeight="1" thickBot="1">
      <c r="A22" s="51"/>
      <c r="B22" s="733" t="s">
        <v>2588</v>
      </c>
      <c r="C22" s="661"/>
      <c r="D22" s="661"/>
      <c r="E22" s="661"/>
      <c r="F22" s="661"/>
      <c r="G22" s="661"/>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1"/>
      <c r="AH22" s="51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12"/>
      <c r="AJ22" s="191"/>
      <c r="AK22" s="259"/>
      <c r="AR22" s="25"/>
    </row>
    <row r="23" spans="1:53" ht="33" customHeight="1" thickBot="1">
      <c r="A23" s="51"/>
      <c r="B23" s="717" t="s">
        <v>2423</v>
      </c>
      <c r="C23" s="661"/>
      <c r="D23" s="661"/>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2"/>
      <c r="AH23" s="511" t="str">
        <f>IF(OR(G4="",COUNTIF('別紙様式2-3（個表） '!L12:L114,"職場環境改善の取組を行っている")=0),"",IF(OR(B24="✓",B25="✓", B26="✓"),"○", "×"))</f>
        <v/>
      </c>
      <c r="AI23" s="512"/>
      <c r="AJ23" s="189"/>
      <c r="AK23" s="259"/>
      <c r="AR23" s="25"/>
      <c r="BA23" s="46" t="str">
        <f>'別紙様式2-2（処遇改善加算対象外サービス　総括表）'!AW17</f>
        <v/>
      </c>
    </row>
    <row r="24" spans="1:53" ht="19.95" customHeight="1">
      <c r="A24" s="33"/>
      <c r="B24" s="75"/>
      <c r="C24" s="657" t="s">
        <v>2424</v>
      </c>
      <c r="D24" s="658"/>
      <c r="E24" s="658"/>
      <c r="F24" s="65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8"/>
      <c r="AH24" s="658"/>
      <c r="AI24" s="659"/>
      <c r="AJ24" s="38"/>
      <c r="AR24" s="25"/>
    </row>
    <row r="25" spans="1:53" ht="19.95" customHeight="1">
      <c r="A25" s="33"/>
      <c r="B25" s="73"/>
      <c r="C25" s="660" t="s">
        <v>2425</v>
      </c>
      <c r="D25" s="661"/>
      <c r="E25" s="661"/>
      <c r="F25" s="661"/>
      <c r="G25" s="661"/>
      <c r="H25" s="661"/>
      <c r="I25" s="661"/>
      <c r="J25" s="661"/>
      <c r="K25" s="661"/>
      <c r="L25" s="661"/>
      <c r="M25" s="661"/>
      <c r="N25" s="661"/>
      <c r="O25" s="661"/>
      <c r="P25" s="661"/>
      <c r="Q25" s="661"/>
      <c r="R25" s="661"/>
      <c r="S25" s="661"/>
      <c r="T25" s="661"/>
      <c r="U25" s="661"/>
      <c r="V25" s="661"/>
      <c r="W25" s="661"/>
      <c r="X25" s="661"/>
      <c r="Y25" s="661"/>
      <c r="Z25" s="661"/>
      <c r="AA25" s="661"/>
      <c r="AB25" s="661"/>
      <c r="AC25" s="661"/>
      <c r="AD25" s="661"/>
      <c r="AE25" s="661"/>
      <c r="AF25" s="661"/>
      <c r="AG25" s="661"/>
      <c r="AH25" s="661"/>
      <c r="AI25" s="662"/>
      <c r="AJ25" s="38"/>
      <c r="AR25" s="25"/>
    </row>
    <row r="26" spans="1:53" ht="19.95" customHeight="1" thickBot="1">
      <c r="A26" s="33"/>
      <c r="B26" s="74"/>
      <c r="C26" s="660" t="s">
        <v>2426</v>
      </c>
      <c r="D26" s="661"/>
      <c r="E26" s="661"/>
      <c r="F26" s="661"/>
      <c r="G26" s="661"/>
      <c r="H26" s="661"/>
      <c r="I26" s="661"/>
      <c r="J26" s="661"/>
      <c r="K26" s="661"/>
      <c r="L26" s="661"/>
      <c r="M26" s="661"/>
      <c r="N26" s="661"/>
      <c r="O26" s="661"/>
      <c r="P26" s="661"/>
      <c r="Q26" s="661"/>
      <c r="R26" s="661"/>
      <c r="S26" s="661"/>
      <c r="T26" s="661"/>
      <c r="U26" s="661"/>
      <c r="V26" s="661"/>
      <c r="W26" s="661"/>
      <c r="X26" s="661"/>
      <c r="Y26" s="661"/>
      <c r="Z26" s="661"/>
      <c r="AA26" s="661"/>
      <c r="AB26" s="661"/>
      <c r="AC26" s="661"/>
      <c r="AD26" s="661"/>
      <c r="AE26" s="661"/>
      <c r="AF26" s="661"/>
      <c r="AG26" s="661"/>
      <c r="AH26" s="661"/>
      <c r="AI26" s="662"/>
      <c r="AJ26" s="38"/>
      <c r="AR26" s="25"/>
    </row>
    <row r="27" spans="1:53" ht="19.95" customHeight="1" thickBot="1">
      <c r="A27" s="33"/>
      <c r="B27" s="359" t="s">
        <v>2427</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19.95" customHeight="1" thickBot="1">
      <c r="A28" s="33"/>
      <c r="B28" s="359"/>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1" t="str">
        <f>IF(G4="","",IF(OR(AND(B30="✓",B31="✓",M32&lt;&gt;""),AND(B30="",B31="✓",M32&lt;&gt;""),AND(B30="✓",B31="",M32=""),),"○", "×"))</f>
        <v/>
      </c>
      <c r="AI28" s="512"/>
      <c r="AJ28" s="38"/>
      <c r="AR28" s="25"/>
    </row>
    <row r="29" spans="1:53" ht="21" customHeight="1" thickBot="1">
      <c r="A29" s="33"/>
      <c r="B29" s="725" t="s">
        <v>2389</v>
      </c>
      <c r="C29" s="641"/>
      <c r="D29" s="641"/>
      <c r="E29" s="641"/>
      <c r="F29" s="641"/>
      <c r="G29" s="641"/>
      <c r="H29" s="641"/>
      <c r="I29" s="641"/>
      <c r="J29" s="641"/>
      <c r="K29" s="641"/>
      <c r="L29" s="641"/>
      <c r="M29" s="641"/>
      <c r="N29" s="641"/>
      <c r="O29" s="641"/>
      <c r="P29" s="641"/>
      <c r="Q29" s="641"/>
      <c r="R29" s="641"/>
      <c r="S29" s="641"/>
      <c r="T29" s="641"/>
      <c r="U29" s="641"/>
      <c r="V29" s="641"/>
      <c r="W29" s="641"/>
      <c r="X29" s="641"/>
      <c r="Y29" s="641"/>
      <c r="Z29" s="641"/>
      <c r="AA29" s="641"/>
      <c r="AB29" s="641"/>
      <c r="AC29" s="641"/>
      <c r="AD29" s="641"/>
      <c r="AE29" s="641"/>
      <c r="AF29" s="641"/>
      <c r="AG29" s="641"/>
      <c r="AH29" s="641"/>
      <c r="AI29" s="647"/>
      <c r="AJ29" s="38"/>
      <c r="AR29" s="25"/>
    </row>
    <row r="30" spans="1:53" ht="19.95" customHeight="1">
      <c r="A30" s="33"/>
      <c r="B30" s="75"/>
      <c r="C30" s="657" t="s">
        <v>2428</v>
      </c>
      <c r="D30" s="658"/>
      <c r="E30" s="658"/>
      <c r="F30" s="658"/>
      <c r="G30" s="658"/>
      <c r="H30" s="658"/>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8"/>
      <c r="AF30" s="658"/>
      <c r="AG30" s="658"/>
      <c r="AH30" s="658"/>
      <c r="AI30" s="659"/>
      <c r="AJ30" s="38"/>
      <c r="AR30" s="25"/>
    </row>
    <row r="31" spans="1:53" ht="19.95" customHeight="1" thickBot="1">
      <c r="A31" s="33"/>
      <c r="B31" s="74"/>
      <c r="C31" s="726" t="s">
        <v>2429</v>
      </c>
      <c r="D31" s="727"/>
      <c r="E31" s="727"/>
      <c r="F31" s="727"/>
      <c r="G31" s="727"/>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8"/>
      <c r="AJ31" s="38"/>
      <c r="AR31" s="25"/>
    </row>
    <row r="32" spans="1:53" ht="29.4" customHeight="1" thickBot="1">
      <c r="A32" s="33"/>
      <c r="B32" s="729" t="s">
        <v>2430</v>
      </c>
      <c r="C32" s="730"/>
      <c r="D32" s="730"/>
      <c r="E32" s="730"/>
      <c r="F32" s="730"/>
      <c r="G32" s="730"/>
      <c r="H32" s="730"/>
      <c r="I32" s="730"/>
      <c r="J32" s="730"/>
      <c r="K32" s="730"/>
      <c r="L32" s="731"/>
      <c r="M32" s="714"/>
      <c r="N32" s="715"/>
      <c r="O32" s="715"/>
      <c r="P32" s="715"/>
      <c r="Q32" s="715"/>
      <c r="R32" s="715"/>
      <c r="S32" s="715"/>
      <c r="T32" s="715"/>
      <c r="U32" s="715"/>
      <c r="V32" s="715"/>
      <c r="W32" s="715"/>
      <c r="X32" s="715"/>
      <c r="Y32" s="715"/>
      <c r="Z32" s="715"/>
      <c r="AA32" s="715"/>
      <c r="AB32" s="715"/>
      <c r="AC32" s="715"/>
      <c r="AD32" s="715"/>
      <c r="AE32" s="715"/>
      <c r="AF32" s="715"/>
      <c r="AG32" s="715"/>
      <c r="AH32" s="715"/>
      <c r="AI32" s="716"/>
      <c r="AJ32" s="38"/>
      <c r="AR32" s="25"/>
    </row>
    <row r="33" spans="1:48" ht="100.2" customHeight="1">
      <c r="A33" s="33"/>
      <c r="B33" s="723" t="s">
        <v>2558</v>
      </c>
      <c r="C33" s="723"/>
      <c r="D33" s="723"/>
      <c r="E33" s="723"/>
      <c r="F33" s="723"/>
      <c r="G33" s="723"/>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4" t="s">
        <v>80</v>
      </c>
      <c r="B35" s="184"/>
      <c r="C35" s="184"/>
      <c r="D35" s="184"/>
      <c r="E35" s="184"/>
      <c r="F35" s="184"/>
      <c r="G35" s="184"/>
      <c r="H35" s="184"/>
      <c r="I35" s="184"/>
      <c r="J35" s="184"/>
      <c r="K35" s="184"/>
      <c r="L35" s="184"/>
      <c r="M35" s="184"/>
      <c r="N35" s="184"/>
      <c r="O35" s="184"/>
      <c r="P35" s="184"/>
      <c r="Q35" s="184"/>
      <c r="R35" s="184"/>
      <c r="S35" s="184"/>
      <c r="T35" s="184"/>
      <c r="U35" s="184"/>
      <c r="V35" s="184"/>
      <c r="W35" s="184"/>
      <c r="X35" s="184"/>
      <c r="Y35" s="184"/>
      <c r="Z35" s="184"/>
      <c r="AA35" s="184"/>
      <c r="AB35" s="184"/>
      <c r="AC35" s="184"/>
      <c r="AD35" s="184"/>
      <c r="AE35" s="184"/>
      <c r="AF35" s="184"/>
      <c r="AG35" s="184"/>
      <c r="AH35" s="184"/>
      <c r="AI35" s="184"/>
      <c r="AJ35" s="33"/>
    </row>
    <row r="36" spans="1:48" ht="17.25" customHeight="1" thickBot="1">
      <c r="A36" s="672" t="s">
        <v>67</v>
      </c>
      <c r="B36" s="672"/>
      <c r="C36" s="672"/>
      <c r="D36" s="672"/>
      <c r="E36" s="672"/>
      <c r="F36" s="672"/>
      <c r="G36" s="672"/>
      <c r="H36" s="672"/>
      <c r="I36" s="672"/>
      <c r="J36" s="672"/>
      <c r="K36" s="672"/>
      <c r="L36" s="672"/>
      <c r="M36" s="672"/>
      <c r="N36" s="672"/>
      <c r="O36" s="672"/>
      <c r="P36" s="672"/>
      <c r="Q36" s="672"/>
      <c r="R36" s="672"/>
      <c r="S36" s="672"/>
      <c r="T36" s="672"/>
      <c r="U36" s="672"/>
      <c r="V36" s="672"/>
      <c r="W36" s="672"/>
      <c r="X36" s="672"/>
      <c r="Y36" s="672"/>
      <c r="Z36" s="672"/>
      <c r="AA36" s="672"/>
      <c r="AB36" s="672"/>
      <c r="AC36" s="672"/>
      <c r="AD36" s="672"/>
      <c r="AE36" s="672"/>
      <c r="AF36" s="672"/>
      <c r="AG36" s="673"/>
      <c r="AH36" s="740" t="str" cm="1">
        <f t="array" ref="AH36">IF(G4="", "", IF(PRODUCT((A38:A44="✓")*1)=1,"○","×"))</f>
        <v/>
      </c>
      <c r="AI36" s="741"/>
      <c r="AJ36" s="30"/>
      <c r="AK36" s="737" t="s">
        <v>81</v>
      </c>
      <c r="AL36" s="738"/>
      <c r="AM36" s="738"/>
      <c r="AN36" s="738"/>
      <c r="AO36" s="738"/>
      <c r="AP36" s="738"/>
      <c r="AQ36" s="738"/>
      <c r="AR36" s="738"/>
      <c r="AS36" s="738"/>
      <c r="AT36" s="738"/>
      <c r="AU36" s="738"/>
      <c r="AV36" s="739"/>
    </row>
    <row r="37" spans="1:48" ht="14.25" customHeight="1" thickBot="1">
      <c r="A37" s="674" t="s">
        <v>82</v>
      </c>
      <c r="B37" s="675"/>
      <c r="C37" s="675"/>
      <c r="D37" s="675"/>
      <c r="E37" s="675"/>
      <c r="F37" s="675"/>
      <c r="G37" s="675"/>
      <c r="H37" s="675"/>
      <c r="I37" s="675"/>
      <c r="J37" s="675"/>
      <c r="K37" s="675"/>
      <c r="L37" s="675"/>
      <c r="M37" s="675"/>
      <c r="N37" s="675"/>
      <c r="O37" s="675"/>
      <c r="P37" s="675"/>
      <c r="Q37" s="675"/>
      <c r="R37" s="675"/>
      <c r="S37" s="675"/>
      <c r="T37" s="675"/>
      <c r="U37" s="675"/>
      <c r="V37" s="675"/>
      <c r="W37" s="675"/>
      <c r="X37" s="675"/>
      <c r="Y37" s="675"/>
      <c r="Z37" s="676"/>
      <c r="AA37" s="742" t="s">
        <v>83</v>
      </c>
      <c r="AB37" s="743"/>
      <c r="AC37" s="743"/>
      <c r="AD37" s="743"/>
      <c r="AE37" s="743"/>
      <c r="AF37" s="743"/>
      <c r="AG37" s="743"/>
      <c r="AH37" s="743"/>
      <c r="AI37" s="744"/>
      <c r="AJ37" s="33"/>
      <c r="AL37" s="26"/>
    </row>
    <row r="38" spans="1:48" ht="19.95" customHeight="1">
      <c r="A38" s="75"/>
      <c r="B38" s="643" t="s">
        <v>2384</v>
      </c>
      <c r="C38" s="644"/>
      <c r="D38" s="644"/>
      <c r="E38" s="644"/>
      <c r="F38" s="644"/>
      <c r="G38" s="644"/>
      <c r="H38" s="644"/>
      <c r="I38" s="644"/>
      <c r="J38" s="644"/>
      <c r="K38" s="644"/>
      <c r="L38" s="644"/>
      <c r="M38" s="644"/>
      <c r="N38" s="644"/>
      <c r="O38" s="644"/>
      <c r="P38" s="644"/>
      <c r="Q38" s="644"/>
      <c r="R38" s="644"/>
      <c r="S38" s="644"/>
      <c r="T38" s="644"/>
      <c r="U38" s="644"/>
      <c r="V38" s="644"/>
      <c r="W38" s="644"/>
      <c r="X38" s="644"/>
      <c r="Y38" s="644"/>
      <c r="Z38" s="645"/>
      <c r="AA38" s="648" t="s">
        <v>69</v>
      </c>
      <c r="AB38" s="649"/>
      <c r="AC38" s="649"/>
      <c r="AD38" s="649"/>
      <c r="AE38" s="649"/>
      <c r="AF38" s="649"/>
      <c r="AG38" s="649"/>
      <c r="AH38" s="649"/>
      <c r="AI38" s="650"/>
      <c r="AJ38" s="40"/>
    </row>
    <row r="39" spans="1:48" ht="19.95" customHeight="1">
      <c r="A39" s="73"/>
      <c r="B39" s="643" t="s">
        <v>2044</v>
      </c>
      <c r="C39" s="644"/>
      <c r="D39" s="644"/>
      <c r="E39" s="644"/>
      <c r="F39" s="644"/>
      <c r="G39" s="644"/>
      <c r="H39" s="644"/>
      <c r="I39" s="644"/>
      <c r="J39" s="644"/>
      <c r="K39" s="644"/>
      <c r="L39" s="644"/>
      <c r="M39" s="644"/>
      <c r="N39" s="644"/>
      <c r="O39" s="644"/>
      <c r="P39" s="644"/>
      <c r="Q39" s="644"/>
      <c r="R39" s="644"/>
      <c r="S39" s="644"/>
      <c r="T39" s="644"/>
      <c r="U39" s="644"/>
      <c r="V39" s="644"/>
      <c r="W39" s="644"/>
      <c r="X39" s="644"/>
      <c r="Y39" s="644"/>
      <c r="Z39" s="645"/>
      <c r="AA39" s="651" t="s">
        <v>69</v>
      </c>
      <c r="AB39" s="652"/>
      <c r="AC39" s="652"/>
      <c r="AD39" s="652"/>
      <c r="AE39" s="652"/>
      <c r="AF39" s="652"/>
      <c r="AG39" s="652"/>
      <c r="AH39" s="652"/>
      <c r="AI39" s="653"/>
      <c r="AJ39" s="40"/>
    </row>
    <row r="40" spans="1:48" ht="30" customHeight="1">
      <c r="A40" s="73"/>
      <c r="B40" s="654" t="s">
        <v>2045</v>
      </c>
      <c r="C40" s="655"/>
      <c r="D40" s="655"/>
      <c r="E40" s="655"/>
      <c r="F40" s="655"/>
      <c r="G40" s="655"/>
      <c r="H40" s="655"/>
      <c r="I40" s="655"/>
      <c r="J40" s="655"/>
      <c r="K40" s="655"/>
      <c r="L40" s="655"/>
      <c r="M40" s="655"/>
      <c r="N40" s="655"/>
      <c r="O40" s="655"/>
      <c r="P40" s="655"/>
      <c r="Q40" s="655"/>
      <c r="R40" s="655"/>
      <c r="S40" s="655"/>
      <c r="T40" s="655"/>
      <c r="U40" s="655"/>
      <c r="V40" s="655"/>
      <c r="W40" s="655"/>
      <c r="X40" s="655"/>
      <c r="Y40" s="655"/>
      <c r="Z40" s="656"/>
      <c r="AA40" s="651" t="s">
        <v>85</v>
      </c>
      <c r="AB40" s="652"/>
      <c r="AC40" s="652"/>
      <c r="AD40" s="652"/>
      <c r="AE40" s="652"/>
      <c r="AF40" s="652"/>
      <c r="AG40" s="652"/>
      <c r="AH40" s="652"/>
      <c r="AI40" s="653"/>
      <c r="AJ40" s="30"/>
    </row>
    <row r="41" spans="1:48" ht="30" customHeight="1">
      <c r="A41" s="73"/>
      <c r="B41" s="643" t="s">
        <v>68</v>
      </c>
      <c r="C41" s="644"/>
      <c r="D41" s="644"/>
      <c r="E41" s="644"/>
      <c r="F41" s="644"/>
      <c r="G41" s="644"/>
      <c r="H41" s="644"/>
      <c r="I41" s="644"/>
      <c r="J41" s="644"/>
      <c r="K41" s="644"/>
      <c r="L41" s="644"/>
      <c r="M41" s="644"/>
      <c r="N41" s="644"/>
      <c r="O41" s="644"/>
      <c r="P41" s="644"/>
      <c r="Q41" s="644"/>
      <c r="R41" s="644"/>
      <c r="S41" s="644"/>
      <c r="T41" s="644"/>
      <c r="U41" s="644"/>
      <c r="V41" s="644"/>
      <c r="W41" s="644"/>
      <c r="X41" s="644"/>
      <c r="Y41" s="644"/>
      <c r="Z41" s="645"/>
      <c r="AA41" s="648" t="s">
        <v>69</v>
      </c>
      <c r="AB41" s="649"/>
      <c r="AC41" s="649"/>
      <c r="AD41" s="649"/>
      <c r="AE41" s="649"/>
      <c r="AF41" s="649"/>
      <c r="AG41" s="649"/>
      <c r="AH41" s="649"/>
      <c r="AI41" s="650"/>
      <c r="AJ41" s="30"/>
      <c r="AK41" s="26"/>
    </row>
    <row r="42" spans="1:48" ht="30" customHeight="1">
      <c r="A42" s="73"/>
      <c r="B42" s="643" t="s">
        <v>70</v>
      </c>
      <c r="C42" s="644"/>
      <c r="D42" s="644"/>
      <c r="E42" s="644"/>
      <c r="F42" s="644"/>
      <c r="G42" s="644"/>
      <c r="H42" s="644"/>
      <c r="I42" s="644"/>
      <c r="J42" s="644"/>
      <c r="K42" s="644"/>
      <c r="L42" s="644"/>
      <c r="M42" s="644"/>
      <c r="N42" s="644"/>
      <c r="O42" s="644"/>
      <c r="P42" s="644"/>
      <c r="Q42" s="644"/>
      <c r="R42" s="644"/>
      <c r="S42" s="644"/>
      <c r="T42" s="644"/>
      <c r="U42" s="644"/>
      <c r="V42" s="644"/>
      <c r="W42" s="644"/>
      <c r="X42" s="644"/>
      <c r="Y42" s="644"/>
      <c r="Z42" s="645"/>
      <c r="AA42" s="651" t="s">
        <v>71</v>
      </c>
      <c r="AB42" s="652"/>
      <c r="AC42" s="652"/>
      <c r="AD42" s="652"/>
      <c r="AE42" s="652"/>
      <c r="AF42" s="652"/>
      <c r="AG42" s="652"/>
      <c r="AH42" s="652"/>
      <c r="AI42" s="653"/>
      <c r="AJ42" s="30"/>
      <c r="AK42" s="26"/>
      <c r="AL42" s="27"/>
    </row>
    <row r="43" spans="1:48" ht="19.95" customHeight="1">
      <c r="A43" s="73"/>
      <c r="B43" s="654" t="s">
        <v>86</v>
      </c>
      <c r="C43" s="655"/>
      <c r="D43" s="655"/>
      <c r="E43" s="655"/>
      <c r="F43" s="655"/>
      <c r="G43" s="655"/>
      <c r="H43" s="655"/>
      <c r="I43" s="655"/>
      <c r="J43" s="655"/>
      <c r="K43" s="655"/>
      <c r="L43" s="655"/>
      <c r="M43" s="655"/>
      <c r="N43" s="655"/>
      <c r="O43" s="655"/>
      <c r="P43" s="655"/>
      <c r="Q43" s="655"/>
      <c r="R43" s="655"/>
      <c r="S43" s="655"/>
      <c r="T43" s="655"/>
      <c r="U43" s="655"/>
      <c r="V43" s="655"/>
      <c r="W43" s="655"/>
      <c r="X43" s="655"/>
      <c r="Y43" s="655"/>
      <c r="Z43" s="656"/>
      <c r="AA43" s="648" t="s">
        <v>72</v>
      </c>
      <c r="AB43" s="649"/>
      <c r="AC43" s="649"/>
      <c r="AD43" s="649"/>
      <c r="AE43" s="649"/>
      <c r="AF43" s="649"/>
      <c r="AG43" s="649"/>
      <c r="AH43" s="649"/>
      <c r="AI43" s="650"/>
      <c r="AJ43" s="30"/>
      <c r="AK43" s="26"/>
      <c r="AL43" s="27"/>
    </row>
    <row r="44" spans="1:48" ht="19.95" customHeight="1" thickBot="1">
      <c r="A44" s="76"/>
      <c r="B44" s="646" t="s">
        <v>2046</v>
      </c>
      <c r="C44" s="641"/>
      <c r="D44" s="641"/>
      <c r="E44" s="641"/>
      <c r="F44" s="641"/>
      <c r="G44" s="641"/>
      <c r="H44" s="641"/>
      <c r="I44" s="641"/>
      <c r="J44" s="641"/>
      <c r="K44" s="641"/>
      <c r="L44" s="641"/>
      <c r="M44" s="641"/>
      <c r="N44" s="641"/>
      <c r="O44" s="641"/>
      <c r="P44" s="641"/>
      <c r="Q44" s="641"/>
      <c r="R44" s="641"/>
      <c r="S44" s="641"/>
      <c r="T44" s="641"/>
      <c r="U44" s="641"/>
      <c r="V44" s="641"/>
      <c r="W44" s="641"/>
      <c r="X44" s="641"/>
      <c r="Y44" s="641"/>
      <c r="Z44" s="647"/>
      <c r="AA44" s="648" t="s">
        <v>69</v>
      </c>
      <c r="AB44" s="649"/>
      <c r="AC44" s="649"/>
      <c r="AD44" s="649"/>
      <c r="AE44" s="649"/>
      <c r="AF44" s="649"/>
      <c r="AG44" s="649"/>
      <c r="AH44" s="649"/>
      <c r="AI44" s="650"/>
      <c r="AJ44" s="30"/>
      <c r="AK44" s="26"/>
      <c r="AL44" s="27"/>
    </row>
    <row r="45" spans="1:48" s="33" customFormat="1" ht="10.199999999999999"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5" t="s">
        <v>92</v>
      </c>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7"/>
      <c r="BA49" s="46" t="s">
        <v>93</v>
      </c>
    </row>
    <row r="50" spans="1:53" ht="13.8" customHeight="1">
      <c r="A50" s="355" t="s">
        <v>2385</v>
      </c>
      <c r="B50" s="356"/>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677" t="str">
        <f>IF(G4="","",AH14)</f>
        <v/>
      </c>
      <c r="AF50" s="678"/>
      <c r="AG50" s="678"/>
      <c r="AH50" s="678"/>
      <c r="AI50" s="678"/>
      <c r="AJ50" s="679"/>
      <c r="BA50" s="46">
        <f>COUNTIF(A53:AJ57, "×")</f>
        <v>0</v>
      </c>
    </row>
    <row r="51" spans="1:53" ht="15" customHeight="1">
      <c r="A51" s="355" t="s">
        <v>2386</v>
      </c>
      <c r="B51" s="356"/>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677" t="str">
        <f>IF(G4="","",AH18)</f>
        <v/>
      </c>
      <c r="AF51" s="678"/>
      <c r="AG51" s="678"/>
      <c r="AH51" s="678"/>
      <c r="AI51" s="678"/>
      <c r="AJ51" s="679"/>
    </row>
    <row r="52" spans="1:53">
      <c r="A52" s="355" t="s">
        <v>2387</v>
      </c>
      <c r="B52" s="356"/>
      <c r="C52" s="356"/>
      <c r="D52" s="356"/>
      <c r="E52" s="356"/>
      <c r="F52" s="356"/>
      <c r="G52" s="356"/>
      <c r="H52" s="356"/>
      <c r="I52" s="356"/>
      <c r="J52" s="356"/>
      <c r="K52" s="356"/>
      <c r="L52" s="356"/>
      <c r="M52" s="356"/>
      <c r="N52" s="356"/>
      <c r="O52" s="356"/>
      <c r="P52" s="356"/>
      <c r="Q52" s="356"/>
      <c r="R52" s="356"/>
      <c r="S52" s="356"/>
      <c r="T52" s="356"/>
      <c r="U52" s="356"/>
      <c r="V52" s="356"/>
      <c r="W52" s="356"/>
      <c r="X52" s="356"/>
      <c r="Y52" s="356"/>
      <c r="Z52" s="356"/>
      <c r="AA52" s="356"/>
      <c r="AB52" s="356"/>
      <c r="AC52" s="356"/>
      <c r="AD52" s="356"/>
      <c r="AE52" s="677" t="str">
        <f>IF(G4="","",IF(AND(AH22&lt;&gt;"×",AH23&lt;&gt;"×"),"○","×"))</f>
        <v/>
      </c>
      <c r="AF52" s="678"/>
      <c r="AG52" s="678"/>
      <c r="AH52" s="678"/>
      <c r="AI52" s="678"/>
      <c r="AJ52" s="679"/>
    </row>
    <row r="53" spans="1:53" ht="13.8" customHeight="1">
      <c r="A53" s="355" t="s">
        <v>2049</v>
      </c>
      <c r="B53" s="356"/>
      <c r="C53" s="356"/>
      <c r="D53" s="356"/>
      <c r="E53" s="356"/>
      <c r="F53" s="356"/>
      <c r="G53" s="356"/>
      <c r="H53" s="356"/>
      <c r="I53" s="356"/>
      <c r="J53" s="356"/>
      <c r="K53" s="356"/>
      <c r="L53" s="356"/>
      <c r="M53" s="356"/>
      <c r="N53" s="356"/>
      <c r="O53" s="356"/>
      <c r="P53" s="356"/>
      <c r="Q53" s="356"/>
      <c r="R53" s="356"/>
      <c r="S53" s="356"/>
      <c r="T53" s="356"/>
      <c r="U53" s="356"/>
      <c r="V53" s="356"/>
      <c r="W53" s="356"/>
      <c r="X53" s="356"/>
      <c r="Y53" s="356"/>
      <c r="Z53" s="356"/>
      <c r="AA53" s="356"/>
      <c r="AB53" s="356"/>
      <c r="AC53" s="356"/>
      <c r="AD53" s="356"/>
      <c r="AE53" s="677" t="str">
        <f>IF(G4="","",AH28)</f>
        <v/>
      </c>
      <c r="AF53" s="678"/>
      <c r="AG53" s="678"/>
      <c r="AH53" s="678"/>
      <c r="AI53" s="678"/>
      <c r="AJ53" s="679"/>
    </row>
    <row r="54" spans="1:53" ht="15" customHeight="1">
      <c r="A54" s="185" t="s">
        <v>94</v>
      </c>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7"/>
    </row>
    <row r="55" spans="1:53">
      <c r="A55" s="357" t="s">
        <v>95</v>
      </c>
      <c r="B55" s="358"/>
      <c r="C55" s="358"/>
      <c r="D55" s="358"/>
      <c r="E55" s="358"/>
      <c r="F55" s="358"/>
      <c r="G55" s="358"/>
      <c r="H55" s="358"/>
      <c r="I55" s="358"/>
      <c r="J55" s="358"/>
      <c r="K55" s="358"/>
      <c r="L55" s="358"/>
      <c r="M55" s="358"/>
      <c r="N55" s="358"/>
      <c r="O55" s="358"/>
      <c r="P55" s="358"/>
      <c r="Q55" s="358"/>
      <c r="R55" s="358"/>
      <c r="S55" s="358"/>
      <c r="T55" s="358"/>
      <c r="U55" s="358"/>
      <c r="V55" s="358"/>
      <c r="W55" s="358"/>
      <c r="X55" s="358"/>
      <c r="Y55" s="358"/>
      <c r="Z55" s="358"/>
      <c r="AA55" s="358"/>
      <c r="AB55" s="358"/>
      <c r="AC55" s="358"/>
      <c r="AD55" s="358"/>
      <c r="AE55" s="677" t="str">
        <f>AH36</f>
        <v/>
      </c>
      <c r="AF55" s="678"/>
      <c r="AG55" s="678"/>
      <c r="AH55" s="678"/>
      <c r="AI55" s="678"/>
      <c r="AJ55" s="679"/>
    </row>
    <row r="56" spans="1:53" ht="14.4" hidden="1" customHeight="1">
      <c r="A56" s="410" t="s">
        <v>1959</v>
      </c>
      <c r="B56" s="411"/>
      <c r="C56" s="411"/>
      <c r="D56" s="411"/>
      <c r="E56" s="411"/>
      <c r="F56" s="411"/>
      <c r="G56" s="411"/>
      <c r="H56" s="411"/>
      <c r="I56" s="411"/>
      <c r="J56" s="411"/>
      <c r="K56" s="411"/>
      <c r="L56" s="411"/>
      <c r="M56" s="411"/>
      <c r="N56" s="411"/>
      <c r="O56" s="411"/>
      <c r="P56" s="411"/>
      <c r="Q56" s="411"/>
      <c r="R56" s="411"/>
      <c r="S56" s="411"/>
      <c r="T56" s="411"/>
      <c r="U56" s="411"/>
      <c r="V56" s="411"/>
      <c r="W56" s="411"/>
      <c r="X56" s="411"/>
      <c r="Y56" s="411"/>
      <c r="Z56" s="411"/>
      <c r="AA56" s="411"/>
      <c r="AB56" s="411"/>
      <c r="AC56" s="411"/>
      <c r="AD56" s="411"/>
      <c r="AE56" s="186"/>
      <c r="AF56" s="186"/>
      <c r="AG56" s="186"/>
      <c r="AH56" s="186"/>
      <c r="AI56" s="186"/>
      <c r="AJ56" s="187"/>
    </row>
    <row r="57" spans="1:53" s="39" customFormat="1" ht="25.2" hidden="1" customHeight="1">
      <c r="A57" s="355" t="s">
        <v>96</v>
      </c>
      <c r="B57" s="356"/>
      <c r="C57" s="356"/>
      <c r="D57" s="356"/>
      <c r="E57" s="356"/>
      <c r="F57" s="356"/>
      <c r="G57" s="356"/>
      <c r="H57" s="356"/>
      <c r="I57" s="356"/>
      <c r="J57" s="356"/>
      <c r="K57" s="356"/>
      <c r="L57" s="356"/>
      <c r="M57" s="356"/>
      <c r="N57" s="356"/>
      <c r="O57" s="356"/>
      <c r="P57" s="356"/>
      <c r="Q57" s="356"/>
      <c r="R57" s="356"/>
      <c r="S57" s="356"/>
      <c r="T57" s="356"/>
      <c r="U57" s="356"/>
      <c r="V57" s="356"/>
      <c r="W57" s="356"/>
      <c r="X57" s="356"/>
      <c r="Y57" s="356"/>
      <c r="Z57" s="356"/>
      <c r="AA57" s="356"/>
      <c r="AB57" s="356"/>
      <c r="AC57" s="356"/>
      <c r="AD57" s="414"/>
      <c r="AE57" s="678" t="str">
        <f>'別紙様式2-3（個表） '!V13</f>
        <v/>
      </c>
      <c r="AF57" s="678"/>
      <c r="AG57" s="678"/>
      <c r="AH57" s="678"/>
      <c r="AI57" s="678"/>
      <c r="AJ57" s="679"/>
    </row>
    <row r="58" spans="1:53" s="39" customFormat="1" ht="20.399999999999999" hidden="1" customHeight="1">
      <c r="A58" s="412" t="s">
        <v>97</v>
      </c>
      <c r="B58" s="413"/>
      <c r="C58" s="413"/>
      <c r="D58" s="413"/>
      <c r="E58" s="413"/>
      <c r="F58" s="413"/>
      <c r="G58" s="413"/>
      <c r="H58" s="413"/>
      <c r="I58" s="413"/>
      <c r="J58" s="413"/>
      <c r="K58" s="413"/>
      <c r="L58" s="413"/>
      <c r="M58" s="413"/>
      <c r="N58" s="413"/>
      <c r="O58" s="413"/>
      <c r="P58" s="413"/>
      <c r="Q58" s="413"/>
      <c r="R58" s="413"/>
      <c r="S58" s="413"/>
      <c r="T58" s="413"/>
      <c r="U58" s="413"/>
      <c r="V58" s="413"/>
      <c r="W58" s="413"/>
      <c r="X58" s="413"/>
      <c r="Y58" s="413"/>
      <c r="Z58" s="413"/>
      <c r="AA58" s="413"/>
      <c r="AB58" s="413"/>
      <c r="AC58" s="413"/>
      <c r="AD58" s="413"/>
      <c r="AE58" s="677" t="str">
        <f>'別紙様式2-3（個表） '!V14</f>
        <v/>
      </c>
      <c r="AF58" s="678"/>
      <c r="AG58" s="678"/>
      <c r="AH58" s="678"/>
      <c r="AI58" s="678"/>
      <c r="AJ58" s="679"/>
    </row>
    <row r="59" spans="1:53" ht="16.8" customHeight="1">
      <c r="A59" s="48"/>
      <c r="B59" s="48"/>
      <c r="C59" s="48"/>
      <c r="D59" s="48"/>
      <c r="E59" s="48"/>
      <c r="F59" s="48"/>
      <c r="G59" s="48"/>
      <c r="H59" s="48"/>
      <c r="I59" s="48"/>
      <c r="J59" s="48"/>
      <c r="K59" s="48"/>
      <c r="L59" s="142"/>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8"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2388</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718" t="s">
        <v>24</v>
      </c>
      <c r="B62" s="718"/>
      <c r="C62" s="722" t="s">
        <v>1915</v>
      </c>
      <c r="D62" s="722"/>
      <c r="E62" s="722"/>
      <c r="F62" s="722"/>
      <c r="G62" s="722"/>
      <c r="H62" s="664" t="s">
        <v>32</v>
      </c>
      <c r="I62" s="664"/>
      <c r="J62" s="664"/>
      <c r="K62" s="664"/>
      <c r="L62" s="664" t="s">
        <v>33</v>
      </c>
      <c r="M62" s="664"/>
      <c r="N62" s="664"/>
      <c r="O62" s="664"/>
      <c r="P62" s="722" t="s">
        <v>34</v>
      </c>
      <c r="Q62" s="722"/>
      <c r="R62" s="722"/>
      <c r="S62" s="722"/>
      <c r="T62" s="663" t="s">
        <v>1916</v>
      </c>
      <c r="U62" s="663"/>
      <c r="V62" s="663"/>
      <c r="W62" s="663"/>
      <c r="X62" s="663"/>
      <c r="Y62" s="663"/>
      <c r="Z62" s="663"/>
      <c r="AA62" s="745" t="s">
        <v>1917</v>
      </c>
      <c r="AB62" s="746"/>
      <c r="AC62" s="746"/>
      <c r="AD62" s="746"/>
      <c r="AE62" s="746"/>
      <c r="AF62" s="746"/>
      <c r="AG62" s="746"/>
      <c r="AH62" s="746"/>
      <c r="AI62" s="746"/>
      <c r="AJ62" s="747"/>
    </row>
    <row r="63" spans="1:53" ht="24.6" customHeight="1" thickBot="1">
      <c r="A63" s="748" t="str">
        <f>AE1</f>
        <v>福島県</v>
      </c>
      <c r="B63" s="748"/>
      <c r="C63" s="749">
        <f>IFERROR(SUMIF('別紙様式2-3（個表） '!AP15:AP114,"加算対象",'別紙様式2-3（個表） '!P15:P114), "未入力あり")</f>
        <v>0</v>
      </c>
      <c r="D63" s="749"/>
      <c r="E63" s="749"/>
      <c r="F63" s="749"/>
      <c r="G63" s="749"/>
      <c r="H63" s="665">
        <f>IFERROR(SUMIF('別紙様式2-3（個表） '!AP15:AP114,"加算対象",'別紙様式2-3（個表） '!Q15:Q114), "未入力あり")</f>
        <v>0</v>
      </c>
      <c r="I63" s="665"/>
      <c r="J63" s="665"/>
      <c r="K63" s="665"/>
      <c r="L63" s="665">
        <f>IFERROR(SUMIF('別紙様式2-3（個表） '!AP15:AP114,"加算対象",'別紙様式2-3（個表） '!R15:R114), "未入力あり")</f>
        <v>0</v>
      </c>
      <c r="M63" s="665"/>
      <c r="N63" s="665"/>
      <c r="O63" s="665"/>
      <c r="P63" s="665">
        <f>IFERROR(SUMIF('別紙様式2-3（個表） '!AP15:AP114,"加算対象",'別紙様式2-3（個表） '!S15:S114), "未入力あり")</f>
        <v>0</v>
      </c>
      <c r="Q63" s="665"/>
      <c r="R63" s="665"/>
      <c r="S63" s="665"/>
      <c r="T63" s="663" t="str">
        <f>IFERROR(IF(H63="", "",VLOOKUP("○",'別紙様式2-3（個表） '!T15:AI114, 16, FALSE)), "未記入")</f>
        <v>未記入</v>
      </c>
      <c r="U63" s="663"/>
      <c r="V63" s="663"/>
      <c r="W63" s="663"/>
      <c r="X63" s="663"/>
      <c r="Y63" s="663"/>
      <c r="Z63" s="663"/>
      <c r="AA63" s="750" t="str">
        <f>IF(COUNTIF('別紙様式2-3（個表） '!U15:U114,"○")=1, "はい", "いいえ")</f>
        <v>いいえ</v>
      </c>
      <c r="AB63" s="751"/>
      <c r="AC63" s="751"/>
      <c r="AD63" s="751"/>
      <c r="AE63" s="751"/>
      <c r="AF63" s="751"/>
      <c r="AG63" s="751"/>
      <c r="AH63" s="751"/>
      <c r="AI63" s="751"/>
      <c r="AJ63" s="752"/>
      <c r="AK63" s="734"/>
      <c r="AL63" s="735"/>
      <c r="AM63" s="735"/>
      <c r="AN63" s="735"/>
      <c r="AO63" s="735"/>
      <c r="AP63" s="735"/>
      <c r="AQ63" s="735"/>
      <c r="AR63" s="735"/>
      <c r="AS63" s="735"/>
      <c r="AT63" s="735"/>
      <c r="AU63" s="735"/>
      <c r="AV63" s="73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5" customHeight="1"/>
    <row r="67" spans="1:36" ht="13.95" customHeight="1"/>
    <row r="68" spans="1:36" ht="13.95"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5" customHeight="1"/>
    <row r="70" spans="1:36" ht="13.95" customHeight="1"/>
    <row r="71" spans="1:36" ht="13.95" customHeight="1">
      <c r="A71" s="638"/>
      <c r="B71" s="638"/>
      <c r="C71" s="636"/>
      <c r="D71" s="636"/>
      <c r="E71" s="636"/>
      <c r="F71" s="636"/>
      <c r="G71" s="636"/>
      <c r="H71" s="637"/>
      <c r="I71" s="637"/>
      <c r="J71" s="637"/>
      <c r="K71" s="637"/>
      <c r="L71" s="637"/>
      <c r="M71" s="637"/>
      <c r="N71" s="637"/>
      <c r="O71" s="637"/>
      <c r="P71" s="637"/>
      <c r="Q71" s="637"/>
      <c r="R71" s="637"/>
      <c r="S71" s="637"/>
      <c r="T71" s="666"/>
      <c r="U71" s="666"/>
      <c r="V71" s="666"/>
      <c r="W71" s="666"/>
      <c r="X71" s="666"/>
      <c r="Y71" s="666"/>
      <c r="Z71" s="666"/>
      <c r="AA71" s="666"/>
      <c r="AB71" s="666"/>
      <c r="AC71" s="666"/>
      <c r="AD71" s="666"/>
      <c r="AE71" s="61"/>
      <c r="AF71" s="61"/>
      <c r="AG71" s="61"/>
      <c r="AH71" s="61"/>
      <c r="AI71" s="61"/>
      <c r="AJ71" s="61"/>
    </row>
    <row r="72" spans="1:36" ht="13.95" customHeight="1">
      <c r="A72" s="638"/>
      <c r="B72" s="638"/>
      <c r="C72" s="636"/>
      <c r="D72" s="636"/>
      <c r="E72" s="636"/>
      <c r="F72" s="636"/>
      <c r="G72" s="636"/>
      <c r="H72" s="637"/>
      <c r="I72" s="637"/>
      <c r="J72" s="637"/>
      <c r="K72" s="637"/>
      <c r="L72" s="637"/>
      <c r="M72" s="637"/>
      <c r="N72" s="637"/>
      <c r="O72" s="637"/>
      <c r="P72" s="637"/>
      <c r="Q72" s="637"/>
      <c r="R72" s="637"/>
      <c r="S72" s="637"/>
      <c r="T72" s="666"/>
      <c r="U72" s="666"/>
      <c r="V72" s="666"/>
      <c r="W72" s="666"/>
      <c r="X72" s="666"/>
      <c r="Y72" s="666"/>
      <c r="Z72" s="666"/>
      <c r="AA72" s="666"/>
      <c r="AB72" s="666"/>
      <c r="AC72" s="666"/>
      <c r="AD72" s="666"/>
      <c r="AE72" s="61"/>
      <c r="AF72" s="61"/>
      <c r="AG72" s="61"/>
      <c r="AH72" s="61"/>
      <c r="AI72" s="61"/>
      <c r="AJ72" s="61"/>
    </row>
    <row r="73" spans="1:36" ht="13.95" customHeight="1">
      <c r="A73" s="638"/>
      <c r="B73" s="638"/>
      <c r="C73" s="636"/>
      <c r="D73" s="636"/>
      <c r="E73" s="636"/>
      <c r="F73" s="636"/>
      <c r="G73" s="636"/>
      <c r="H73" s="637"/>
      <c r="I73" s="637"/>
      <c r="J73" s="637"/>
      <c r="K73" s="637"/>
      <c r="L73" s="637"/>
      <c r="M73" s="637"/>
      <c r="N73" s="637"/>
      <c r="O73" s="637"/>
      <c r="P73" s="637"/>
      <c r="Q73" s="637"/>
      <c r="R73" s="637"/>
      <c r="S73" s="637"/>
      <c r="T73" s="666"/>
      <c r="U73" s="666"/>
      <c r="V73" s="666"/>
      <c r="W73" s="666"/>
      <c r="X73" s="666"/>
      <c r="Y73" s="666"/>
      <c r="Z73" s="666"/>
      <c r="AA73" s="666"/>
      <c r="AB73" s="666"/>
      <c r="AC73" s="666"/>
      <c r="AD73" s="666"/>
      <c r="AE73" s="61"/>
      <c r="AF73" s="61"/>
      <c r="AG73" s="61"/>
      <c r="AH73" s="61"/>
      <c r="AI73" s="61"/>
      <c r="AJ73" s="61"/>
    </row>
    <row r="74" spans="1:36" ht="13.95" customHeight="1">
      <c r="A74" s="638"/>
      <c r="B74" s="638"/>
      <c r="C74" s="636"/>
      <c r="D74" s="636"/>
      <c r="E74" s="636"/>
      <c r="F74" s="636"/>
      <c r="G74" s="636"/>
      <c r="H74" s="637"/>
      <c r="I74" s="637"/>
      <c r="J74" s="637"/>
      <c r="K74" s="637"/>
      <c r="L74" s="637"/>
      <c r="M74" s="637"/>
      <c r="N74" s="637"/>
      <c r="O74" s="637"/>
      <c r="P74" s="637"/>
      <c r="Q74" s="637"/>
      <c r="R74" s="637"/>
      <c r="S74" s="637"/>
      <c r="T74" s="666"/>
      <c r="U74" s="666"/>
      <c r="V74" s="666"/>
      <c r="W74" s="666"/>
      <c r="X74" s="666"/>
      <c r="Y74" s="666"/>
      <c r="Z74" s="666"/>
      <c r="AA74" s="666"/>
      <c r="AB74" s="666"/>
      <c r="AC74" s="666"/>
      <c r="AD74" s="666"/>
      <c r="AE74" s="61"/>
      <c r="AF74" s="61"/>
      <c r="AG74" s="61"/>
      <c r="AH74" s="61"/>
      <c r="AI74" s="61"/>
      <c r="AJ74" s="61"/>
    </row>
    <row r="75" spans="1:36" ht="13.95" customHeight="1">
      <c r="A75" s="638"/>
      <c r="B75" s="638"/>
      <c r="C75" s="636"/>
      <c r="D75" s="636"/>
      <c r="E75" s="636"/>
      <c r="F75" s="636"/>
      <c r="G75" s="636"/>
      <c r="H75" s="637"/>
      <c r="I75" s="637"/>
      <c r="J75" s="637"/>
      <c r="K75" s="637"/>
      <c r="L75" s="637"/>
      <c r="M75" s="637"/>
      <c r="N75" s="637"/>
      <c r="O75" s="637"/>
      <c r="P75" s="637"/>
      <c r="Q75" s="637"/>
      <c r="R75" s="637"/>
      <c r="S75" s="637"/>
      <c r="T75" s="666"/>
      <c r="U75" s="666"/>
      <c r="V75" s="666"/>
      <c r="W75" s="666"/>
      <c r="X75" s="666"/>
      <c r="Y75" s="666"/>
      <c r="Z75" s="666"/>
      <c r="AA75" s="666"/>
      <c r="AB75" s="666"/>
      <c r="AC75" s="666"/>
      <c r="AD75" s="666"/>
      <c r="AE75" s="61"/>
      <c r="AF75" s="61"/>
      <c r="AG75" s="61"/>
      <c r="AH75" s="61"/>
      <c r="AI75" s="61"/>
      <c r="AJ75" s="61"/>
    </row>
    <row r="76" spans="1:36" ht="13.95" customHeight="1">
      <c r="A76" s="638"/>
      <c r="B76" s="638"/>
      <c r="C76" s="636"/>
      <c r="D76" s="636"/>
      <c r="E76" s="636"/>
      <c r="F76" s="636"/>
      <c r="G76" s="636"/>
      <c r="H76" s="637"/>
      <c r="I76" s="637"/>
      <c r="J76" s="637"/>
      <c r="K76" s="637"/>
      <c r="L76" s="637"/>
      <c r="M76" s="637"/>
      <c r="N76" s="637"/>
      <c r="O76" s="637"/>
      <c r="P76" s="637"/>
      <c r="Q76" s="637"/>
      <c r="R76" s="637"/>
      <c r="S76" s="637"/>
      <c r="T76" s="666"/>
      <c r="U76" s="666"/>
      <c r="V76" s="666"/>
      <c r="W76" s="666"/>
      <c r="X76" s="666"/>
      <c r="Y76" s="666"/>
      <c r="Z76" s="666"/>
      <c r="AA76" s="666"/>
      <c r="AB76" s="666"/>
      <c r="AC76" s="666"/>
      <c r="AD76" s="666"/>
      <c r="AE76" s="61"/>
      <c r="AF76" s="61"/>
      <c r="AG76" s="61"/>
      <c r="AH76" s="61"/>
      <c r="AI76" s="61"/>
      <c r="AJ76" s="61"/>
    </row>
    <row r="77" spans="1:36" ht="13.95" customHeight="1">
      <c r="A77" s="638"/>
      <c r="B77" s="638"/>
      <c r="C77" s="636"/>
      <c r="D77" s="636"/>
      <c r="E77" s="636"/>
      <c r="F77" s="636"/>
      <c r="G77" s="636"/>
      <c r="H77" s="637"/>
      <c r="I77" s="637"/>
      <c r="J77" s="637"/>
      <c r="K77" s="637"/>
      <c r="L77" s="637"/>
      <c r="M77" s="637"/>
      <c r="N77" s="637"/>
      <c r="O77" s="637"/>
      <c r="P77" s="637"/>
      <c r="Q77" s="637"/>
      <c r="R77" s="637"/>
      <c r="S77" s="637"/>
      <c r="T77" s="666"/>
      <c r="U77" s="666"/>
      <c r="V77" s="666"/>
      <c r="W77" s="666"/>
      <c r="X77" s="666"/>
      <c r="Y77" s="666"/>
      <c r="Z77" s="666"/>
      <c r="AA77" s="666"/>
      <c r="AB77" s="666"/>
      <c r="AC77" s="666"/>
      <c r="AD77" s="666"/>
      <c r="AE77" s="61"/>
      <c r="AF77" s="61"/>
      <c r="AG77" s="61"/>
      <c r="AH77" s="61"/>
      <c r="AI77" s="61"/>
      <c r="AJ77" s="61"/>
    </row>
    <row r="78" spans="1:36" ht="13.95" customHeight="1">
      <c r="A78" s="638"/>
      <c r="B78" s="638"/>
      <c r="C78" s="636"/>
      <c r="D78" s="636"/>
      <c r="E78" s="636"/>
      <c r="F78" s="636"/>
      <c r="G78" s="636"/>
      <c r="H78" s="637"/>
      <c r="I78" s="637"/>
      <c r="J78" s="637"/>
      <c r="K78" s="637"/>
      <c r="L78" s="637"/>
      <c r="M78" s="637"/>
      <c r="N78" s="637"/>
      <c r="O78" s="637"/>
      <c r="P78" s="637"/>
      <c r="Q78" s="637"/>
      <c r="R78" s="637"/>
      <c r="S78" s="637"/>
      <c r="T78" s="666"/>
      <c r="U78" s="666"/>
      <c r="V78" s="666"/>
      <c r="W78" s="666"/>
      <c r="X78" s="666"/>
      <c r="Y78" s="666"/>
      <c r="Z78" s="666"/>
      <c r="AA78" s="666"/>
      <c r="AB78" s="666"/>
      <c r="AC78" s="666"/>
      <c r="AD78" s="666"/>
      <c r="AE78" s="61"/>
      <c r="AF78" s="61"/>
      <c r="AG78" s="61"/>
      <c r="AH78" s="61"/>
      <c r="AI78" s="61"/>
      <c r="AJ78" s="61"/>
    </row>
    <row r="79" spans="1:36" ht="13.95" customHeight="1">
      <c r="A79" s="638"/>
      <c r="B79" s="638"/>
      <c r="C79" s="636"/>
      <c r="D79" s="636"/>
      <c r="E79" s="636"/>
      <c r="F79" s="636"/>
      <c r="G79" s="636"/>
      <c r="H79" s="637"/>
      <c r="I79" s="637"/>
      <c r="J79" s="637"/>
      <c r="K79" s="637"/>
      <c r="L79" s="637"/>
      <c r="M79" s="637"/>
      <c r="N79" s="637"/>
      <c r="O79" s="637"/>
      <c r="P79" s="637"/>
      <c r="Q79" s="637"/>
      <c r="R79" s="637"/>
      <c r="S79" s="637"/>
      <c r="T79" s="666"/>
      <c r="U79" s="666"/>
      <c r="V79" s="666"/>
      <c r="W79" s="666"/>
      <c r="X79" s="666"/>
      <c r="Y79" s="666"/>
      <c r="Z79" s="666"/>
      <c r="AA79" s="666"/>
      <c r="AB79" s="666"/>
      <c r="AC79" s="666"/>
      <c r="AD79" s="666"/>
      <c r="AE79" s="61"/>
      <c r="AF79" s="61"/>
      <c r="AG79" s="61"/>
      <c r="AH79" s="61"/>
      <c r="AI79" s="61"/>
      <c r="AJ79" s="61"/>
    </row>
    <row r="80" spans="1:36" ht="13.95" customHeight="1">
      <c r="A80" s="638"/>
      <c r="B80" s="638"/>
      <c r="C80" s="636"/>
      <c r="D80" s="636"/>
      <c r="E80" s="636"/>
      <c r="F80" s="636"/>
      <c r="G80" s="636"/>
      <c r="H80" s="637"/>
      <c r="I80" s="637"/>
      <c r="J80" s="637"/>
      <c r="K80" s="637"/>
      <c r="L80" s="637"/>
      <c r="M80" s="637"/>
      <c r="N80" s="637"/>
      <c r="O80" s="637"/>
      <c r="P80" s="637"/>
      <c r="Q80" s="637"/>
      <c r="R80" s="637"/>
      <c r="S80" s="637"/>
      <c r="T80" s="666"/>
      <c r="U80" s="666"/>
      <c r="V80" s="666"/>
      <c r="W80" s="666"/>
      <c r="X80" s="666"/>
      <c r="Y80" s="666"/>
      <c r="Z80" s="666"/>
      <c r="AA80" s="666"/>
      <c r="AB80" s="666"/>
      <c r="AC80" s="666"/>
      <c r="AD80" s="666"/>
      <c r="AE80" s="61"/>
      <c r="AF80" s="61"/>
      <c r="AG80" s="61"/>
      <c r="AH80" s="61"/>
      <c r="AI80" s="61"/>
      <c r="AJ80" s="61"/>
    </row>
    <row r="81" spans="1:36" ht="13.95" customHeight="1">
      <c r="A81" s="638"/>
      <c r="B81" s="638"/>
      <c r="C81" s="636"/>
      <c r="D81" s="636"/>
      <c r="E81" s="636"/>
      <c r="F81" s="636"/>
      <c r="G81" s="636"/>
      <c r="H81" s="637"/>
      <c r="I81" s="637"/>
      <c r="J81" s="637"/>
      <c r="K81" s="637"/>
      <c r="L81" s="637"/>
      <c r="M81" s="637"/>
      <c r="N81" s="637"/>
      <c r="O81" s="637"/>
      <c r="P81" s="637"/>
      <c r="Q81" s="637"/>
      <c r="R81" s="637"/>
      <c r="S81" s="637"/>
      <c r="T81" s="666"/>
      <c r="U81" s="666"/>
      <c r="V81" s="666"/>
      <c r="W81" s="666"/>
      <c r="X81" s="666"/>
      <c r="Y81" s="666"/>
      <c r="Z81" s="666"/>
      <c r="AA81" s="666"/>
      <c r="AB81" s="666"/>
      <c r="AC81" s="666"/>
      <c r="AD81" s="666"/>
      <c r="AE81" s="61"/>
      <c r="AF81" s="61"/>
      <c r="AG81" s="61"/>
      <c r="AH81" s="61"/>
      <c r="AI81" s="61"/>
      <c r="AJ81" s="61"/>
    </row>
    <row r="82" spans="1:36" ht="13.95" customHeight="1">
      <c r="A82" s="638"/>
      <c r="B82" s="638"/>
      <c r="C82" s="636"/>
      <c r="D82" s="636"/>
      <c r="E82" s="636"/>
      <c r="F82" s="636"/>
      <c r="G82" s="636"/>
      <c r="H82" s="637"/>
      <c r="I82" s="637"/>
      <c r="J82" s="637"/>
      <c r="K82" s="637"/>
      <c r="L82" s="637"/>
      <c r="M82" s="637"/>
      <c r="N82" s="637"/>
      <c r="O82" s="637"/>
      <c r="P82" s="637"/>
      <c r="Q82" s="637"/>
      <c r="R82" s="637"/>
      <c r="S82" s="637"/>
      <c r="T82" s="666"/>
      <c r="U82" s="666"/>
      <c r="V82" s="666"/>
      <c r="W82" s="666"/>
      <c r="X82" s="666"/>
      <c r="Y82" s="666"/>
      <c r="Z82" s="666"/>
      <c r="AA82" s="666"/>
      <c r="AB82" s="666"/>
      <c r="AC82" s="666"/>
      <c r="AD82" s="666"/>
      <c r="AE82" s="61"/>
      <c r="AF82" s="61"/>
      <c r="AG82" s="61"/>
      <c r="AH82" s="61"/>
      <c r="AI82" s="61"/>
      <c r="AJ82" s="61"/>
    </row>
    <row r="83" spans="1:36" ht="13.95" customHeight="1">
      <c r="A83" s="638"/>
      <c r="B83" s="638"/>
      <c r="C83" s="636"/>
      <c r="D83" s="636"/>
      <c r="E83" s="636"/>
      <c r="F83" s="636"/>
      <c r="G83" s="636"/>
      <c r="H83" s="637"/>
      <c r="I83" s="637"/>
      <c r="J83" s="637"/>
      <c r="K83" s="637"/>
      <c r="L83" s="637"/>
      <c r="M83" s="637"/>
      <c r="N83" s="637"/>
      <c r="O83" s="637"/>
      <c r="P83" s="637"/>
      <c r="Q83" s="637"/>
      <c r="R83" s="637"/>
      <c r="S83" s="637"/>
      <c r="T83" s="666"/>
      <c r="U83" s="666"/>
      <c r="V83" s="666"/>
      <c r="W83" s="666"/>
      <c r="X83" s="666"/>
      <c r="Y83" s="666"/>
      <c r="Z83" s="666"/>
      <c r="AA83" s="666"/>
      <c r="AB83" s="666"/>
      <c r="AC83" s="666"/>
      <c r="AD83" s="666"/>
      <c r="AE83" s="61"/>
      <c r="AF83" s="61"/>
      <c r="AG83" s="61"/>
      <c r="AH83" s="61"/>
      <c r="AI83" s="61"/>
      <c r="AJ83" s="61"/>
    </row>
    <row r="84" spans="1:36" ht="13.95" customHeight="1">
      <c r="A84" s="638"/>
      <c r="B84" s="638"/>
      <c r="C84" s="636"/>
      <c r="D84" s="636"/>
      <c r="E84" s="636"/>
      <c r="F84" s="636"/>
      <c r="G84" s="636"/>
      <c r="H84" s="637"/>
      <c r="I84" s="637"/>
      <c r="J84" s="637"/>
      <c r="K84" s="637"/>
      <c r="L84" s="637"/>
      <c r="M84" s="637"/>
      <c r="N84" s="637"/>
      <c r="O84" s="637"/>
      <c r="P84" s="637"/>
      <c r="Q84" s="637"/>
      <c r="R84" s="637"/>
      <c r="S84" s="637"/>
      <c r="T84" s="666"/>
      <c r="U84" s="666"/>
      <c r="V84" s="666"/>
      <c r="W84" s="666"/>
      <c r="X84" s="666"/>
      <c r="Y84" s="666"/>
      <c r="Z84" s="666"/>
      <c r="AA84" s="666"/>
      <c r="AB84" s="666"/>
      <c r="AC84" s="666"/>
      <c r="AD84" s="666"/>
      <c r="AE84" s="61"/>
      <c r="AF84" s="61"/>
      <c r="AG84" s="61"/>
      <c r="AH84" s="61"/>
      <c r="AI84" s="61"/>
      <c r="AJ84" s="61"/>
    </row>
    <row r="85" spans="1:36" ht="13.95" customHeight="1">
      <c r="A85" s="638"/>
      <c r="B85" s="638"/>
      <c r="C85" s="636"/>
      <c r="D85" s="636"/>
      <c r="E85" s="636"/>
      <c r="F85" s="636"/>
      <c r="G85" s="636"/>
      <c r="H85" s="637"/>
      <c r="I85" s="637"/>
      <c r="J85" s="637"/>
      <c r="K85" s="637"/>
      <c r="L85" s="637"/>
      <c r="M85" s="637"/>
      <c r="N85" s="637"/>
      <c r="O85" s="637"/>
      <c r="P85" s="637"/>
      <c r="Q85" s="637"/>
      <c r="R85" s="637"/>
      <c r="S85" s="637"/>
      <c r="T85" s="666"/>
      <c r="U85" s="666"/>
      <c r="V85" s="666"/>
      <c r="W85" s="666"/>
      <c r="X85" s="666"/>
      <c r="Y85" s="666"/>
      <c r="Z85" s="666"/>
      <c r="AA85" s="666"/>
      <c r="AB85" s="666"/>
      <c r="AC85" s="666"/>
      <c r="AD85" s="666"/>
      <c r="AE85" s="61"/>
      <c r="AF85" s="61"/>
      <c r="AG85" s="61"/>
      <c r="AH85" s="61"/>
      <c r="AI85" s="61"/>
      <c r="AJ85" s="61"/>
    </row>
    <row r="86" spans="1:36" ht="13.95" customHeight="1">
      <c r="A86" s="638"/>
      <c r="B86" s="638"/>
      <c r="C86" s="636"/>
      <c r="D86" s="636"/>
      <c r="E86" s="636"/>
      <c r="F86" s="636"/>
      <c r="G86" s="636"/>
      <c r="H86" s="637"/>
      <c r="I86" s="637"/>
      <c r="J86" s="637"/>
      <c r="K86" s="637"/>
      <c r="L86" s="637"/>
      <c r="M86" s="637"/>
      <c r="N86" s="637"/>
      <c r="O86" s="637"/>
      <c r="P86" s="637"/>
      <c r="Q86" s="637"/>
      <c r="R86" s="637"/>
      <c r="S86" s="637"/>
      <c r="T86" s="666"/>
      <c r="U86" s="666"/>
      <c r="V86" s="666"/>
      <c r="W86" s="666"/>
      <c r="X86" s="666"/>
      <c r="Y86" s="666"/>
      <c r="Z86" s="666"/>
      <c r="AA86" s="666"/>
      <c r="AB86" s="666"/>
      <c r="AC86" s="666"/>
      <c r="AD86" s="666"/>
      <c r="AE86" s="61"/>
      <c r="AF86" s="61"/>
      <c r="AG86" s="61"/>
      <c r="AH86" s="61"/>
      <c r="AI86" s="61"/>
      <c r="AJ86" s="61"/>
    </row>
    <row r="87" spans="1:36" ht="13.95" customHeight="1">
      <c r="A87" s="638"/>
      <c r="B87" s="638"/>
      <c r="C87" s="636"/>
      <c r="D87" s="636"/>
      <c r="E87" s="636"/>
      <c r="F87" s="636"/>
      <c r="G87" s="636"/>
      <c r="H87" s="637"/>
      <c r="I87" s="637"/>
      <c r="J87" s="637"/>
      <c r="K87" s="637"/>
      <c r="L87" s="637"/>
      <c r="M87" s="637"/>
      <c r="N87" s="637"/>
      <c r="O87" s="637"/>
      <c r="P87" s="637"/>
      <c r="Q87" s="637"/>
      <c r="R87" s="637"/>
      <c r="S87" s="637"/>
      <c r="T87" s="666"/>
      <c r="U87" s="666"/>
      <c r="V87" s="666"/>
      <c r="W87" s="666"/>
      <c r="X87" s="666"/>
      <c r="Y87" s="666"/>
      <c r="Z87" s="666"/>
      <c r="AA87" s="666"/>
      <c r="AB87" s="666"/>
      <c r="AC87" s="666"/>
      <c r="AD87" s="666"/>
      <c r="AE87" s="61"/>
      <c r="AF87" s="61"/>
      <c r="AG87" s="61"/>
      <c r="AH87" s="61"/>
      <c r="AI87" s="61"/>
      <c r="AJ87" s="61"/>
    </row>
    <row r="88" spans="1:36" ht="13.95" customHeight="1">
      <c r="A88" s="638"/>
      <c r="B88" s="638"/>
      <c r="C88" s="636"/>
      <c r="D88" s="636"/>
      <c r="E88" s="636"/>
      <c r="F88" s="636"/>
      <c r="G88" s="636"/>
      <c r="H88" s="637"/>
      <c r="I88" s="637"/>
      <c r="J88" s="637"/>
      <c r="K88" s="637"/>
      <c r="L88" s="637"/>
      <c r="M88" s="637"/>
      <c r="N88" s="637"/>
      <c r="O88" s="637"/>
      <c r="P88" s="637"/>
      <c r="Q88" s="637"/>
      <c r="R88" s="637"/>
      <c r="S88" s="637"/>
      <c r="T88" s="666"/>
      <c r="U88" s="666"/>
      <c r="V88" s="666"/>
      <c r="W88" s="666"/>
      <c r="X88" s="666"/>
      <c r="Y88" s="666"/>
      <c r="Z88" s="666"/>
      <c r="AA88" s="666"/>
      <c r="AB88" s="666"/>
      <c r="AC88" s="666"/>
      <c r="AD88" s="666"/>
      <c r="AE88" s="61"/>
      <c r="AF88" s="61"/>
      <c r="AG88" s="61"/>
      <c r="AH88" s="61"/>
      <c r="AI88" s="61"/>
      <c r="AJ88" s="61"/>
    </row>
    <row r="89" spans="1:36" ht="13.95" customHeight="1">
      <c r="A89" s="638"/>
      <c r="B89" s="638"/>
      <c r="C89" s="636"/>
      <c r="D89" s="636"/>
      <c r="E89" s="636"/>
      <c r="F89" s="636"/>
      <c r="G89" s="636"/>
      <c r="H89" s="637"/>
      <c r="I89" s="637"/>
      <c r="J89" s="637"/>
      <c r="K89" s="637"/>
      <c r="L89" s="637"/>
      <c r="M89" s="637"/>
      <c r="N89" s="637"/>
      <c r="O89" s="637"/>
      <c r="P89" s="637"/>
      <c r="Q89" s="637"/>
      <c r="R89" s="637"/>
      <c r="S89" s="637"/>
      <c r="T89" s="666"/>
      <c r="U89" s="666"/>
      <c r="V89" s="666"/>
      <c r="W89" s="666"/>
      <c r="X89" s="666"/>
      <c r="Y89" s="666"/>
      <c r="Z89" s="666"/>
      <c r="AA89" s="666"/>
      <c r="AB89" s="666"/>
      <c r="AC89" s="666"/>
      <c r="AD89" s="666"/>
      <c r="AE89" s="61"/>
      <c r="AF89" s="61"/>
      <c r="AG89" s="61"/>
      <c r="AH89" s="61"/>
      <c r="AI89" s="61"/>
      <c r="AJ89" s="61"/>
    </row>
    <row r="90" spans="1:36" ht="13.95" customHeight="1">
      <c r="A90" s="638"/>
      <c r="B90" s="638"/>
      <c r="C90" s="636"/>
      <c r="D90" s="636"/>
      <c r="E90" s="636"/>
      <c r="F90" s="636"/>
      <c r="G90" s="636"/>
      <c r="H90" s="637"/>
      <c r="I90" s="637"/>
      <c r="J90" s="637"/>
      <c r="K90" s="637"/>
      <c r="L90" s="637"/>
      <c r="M90" s="637"/>
      <c r="N90" s="637"/>
      <c r="O90" s="637"/>
      <c r="P90" s="637"/>
      <c r="Q90" s="637"/>
      <c r="R90" s="637"/>
      <c r="S90" s="637"/>
      <c r="T90" s="666"/>
      <c r="U90" s="666"/>
      <c r="V90" s="666"/>
      <c r="W90" s="666"/>
      <c r="X90" s="666"/>
      <c r="Y90" s="666"/>
      <c r="Z90" s="666"/>
      <c r="AA90" s="666"/>
      <c r="AB90" s="666"/>
      <c r="AC90" s="666"/>
      <c r="AD90" s="666"/>
      <c r="AE90" s="61"/>
      <c r="AF90" s="61"/>
      <c r="AG90" s="61"/>
      <c r="AH90" s="61"/>
      <c r="AI90" s="61"/>
      <c r="AJ90" s="61"/>
    </row>
    <row r="91" spans="1:36" ht="13.95" customHeight="1">
      <c r="A91" s="638"/>
      <c r="B91" s="638"/>
      <c r="C91" s="636"/>
      <c r="D91" s="636"/>
      <c r="E91" s="636"/>
      <c r="F91" s="636"/>
      <c r="G91" s="636"/>
      <c r="H91" s="637"/>
      <c r="I91" s="637"/>
      <c r="J91" s="637"/>
      <c r="K91" s="637"/>
      <c r="L91" s="637"/>
      <c r="M91" s="637"/>
      <c r="N91" s="637"/>
      <c r="O91" s="637"/>
      <c r="P91" s="637"/>
      <c r="Q91" s="637"/>
      <c r="R91" s="637"/>
      <c r="S91" s="637"/>
      <c r="T91" s="666"/>
      <c r="U91" s="666"/>
      <c r="V91" s="666"/>
      <c r="W91" s="666"/>
      <c r="X91" s="666"/>
      <c r="Y91" s="666"/>
      <c r="Z91" s="666"/>
      <c r="AA91" s="666"/>
      <c r="AB91" s="666"/>
      <c r="AC91" s="666"/>
      <c r="AD91" s="666"/>
      <c r="AE91" s="61"/>
      <c r="AF91" s="61"/>
      <c r="AG91" s="61"/>
      <c r="AH91" s="61"/>
      <c r="AI91" s="61"/>
      <c r="AJ91" s="61"/>
    </row>
    <row r="92" spans="1:36" ht="13.95" customHeight="1">
      <c r="A92" s="638"/>
      <c r="B92" s="638"/>
      <c r="C92" s="636"/>
      <c r="D92" s="636"/>
      <c r="E92" s="636"/>
      <c r="F92" s="636"/>
      <c r="G92" s="636"/>
      <c r="H92" s="637"/>
      <c r="I92" s="637"/>
      <c r="J92" s="637"/>
      <c r="K92" s="637"/>
      <c r="L92" s="637"/>
      <c r="M92" s="637"/>
      <c r="N92" s="637"/>
      <c r="O92" s="637"/>
      <c r="P92" s="637"/>
      <c r="Q92" s="637"/>
      <c r="R92" s="637"/>
      <c r="S92" s="637"/>
      <c r="T92" s="666"/>
      <c r="U92" s="666"/>
      <c r="V92" s="666"/>
      <c r="W92" s="666"/>
      <c r="X92" s="666"/>
      <c r="Y92" s="666"/>
      <c r="Z92" s="666"/>
      <c r="AA92" s="666"/>
      <c r="AB92" s="666"/>
      <c r="AC92" s="666"/>
      <c r="AD92" s="666"/>
      <c r="AE92" s="61"/>
      <c r="AF92" s="61"/>
      <c r="AG92" s="61"/>
      <c r="AH92" s="61"/>
      <c r="AI92" s="61"/>
      <c r="AJ92" s="61"/>
    </row>
    <row r="93" spans="1:36" ht="13.95" customHeight="1">
      <c r="A93" s="638"/>
      <c r="B93" s="638"/>
      <c r="C93" s="636"/>
      <c r="D93" s="636"/>
      <c r="E93" s="636"/>
      <c r="F93" s="636"/>
      <c r="G93" s="636"/>
      <c r="H93" s="637"/>
      <c r="I93" s="637"/>
      <c r="J93" s="637"/>
      <c r="K93" s="637"/>
      <c r="L93" s="637"/>
      <c r="M93" s="637"/>
      <c r="N93" s="637"/>
      <c r="O93" s="637"/>
      <c r="P93" s="637"/>
      <c r="Q93" s="637"/>
      <c r="R93" s="637"/>
      <c r="S93" s="637"/>
      <c r="T93" s="666"/>
      <c r="U93" s="666"/>
      <c r="V93" s="666"/>
      <c r="W93" s="666"/>
      <c r="X93" s="666"/>
      <c r="Y93" s="666"/>
      <c r="Z93" s="666"/>
      <c r="AA93" s="666"/>
      <c r="AB93" s="666"/>
      <c r="AC93" s="666"/>
      <c r="AD93" s="666"/>
      <c r="AE93" s="61"/>
      <c r="AF93" s="61"/>
      <c r="AG93" s="61"/>
      <c r="AH93" s="61"/>
      <c r="AI93" s="61"/>
      <c r="AJ93" s="61"/>
    </row>
    <row r="94" spans="1:36" ht="13.95" customHeight="1">
      <c r="A94" s="638"/>
      <c r="B94" s="638"/>
      <c r="C94" s="636"/>
      <c r="D94" s="636"/>
      <c r="E94" s="636"/>
      <c r="F94" s="636"/>
      <c r="G94" s="636"/>
      <c r="H94" s="637"/>
      <c r="I94" s="637"/>
      <c r="J94" s="637"/>
      <c r="K94" s="637"/>
      <c r="L94" s="637"/>
      <c r="M94" s="637"/>
      <c r="N94" s="637"/>
      <c r="O94" s="637"/>
      <c r="P94" s="637"/>
      <c r="Q94" s="637"/>
      <c r="R94" s="637"/>
      <c r="S94" s="637"/>
      <c r="T94" s="666"/>
      <c r="U94" s="666"/>
      <c r="V94" s="666"/>
      <c r="W94" s="666"/>
      <c r="X94" s="666"/>
      <c r="Y94" s="666"/>
      <c r="Z94" s="666"/>
      <c r="AA94" s="666"/>
      <c r="AB94" s="666"/>
      <c r="AC94" s="666"/>
      <c r="AD94" s="666"/>
      <c r="AE94" s="61"/>
      <c r="AF94" s="61"/>
      <c r="AG94" s="61"/>
      <c r="AH94" s="61"/>
      <c r="AI94" s="61"/>
      <c r="AJ94" s="61"/>
    </row>
    <row r="95" spans="1:36" ht="13.95" customHeight="1">
      <c r="A95" s="638"/>
      <c r="B95" s="638"/>
      <c r="C95" s="636"/>
      <c r="D95" s="636"/>
      <c r="E95" s="636"/>
      <c r="F95" s="636"/>
      <c r="G95" s="636"/>
      <c r="H95" s="637"/>
      <c r="I95" s="637"/>
      <c r="J95" s="637"/>
      <c r="K95" s="637"/>
      <c r="L95" s="637"/>
      <c r="M95" s="637"/>
      <c r="N95" s="637"/>
      <c r="O95" s="637"/>
      <c r="P95" s="637"/>
      <c r="Q95" s="637"/>
      <c r="R95" s="637"/>
      <c r="S95" s="637"/>
      <c r="T95" s="666"/>
      <c r="U95" s="666"/>
      <c r="V95" s="666"/>
      <c r="W95" s="666"/>
      <c r="X95" s="666"/>
      <c r="Y95" s="666"/>
      <c r="Z95" s="666"/>
      <c r="AA95" s="666"/>
      <c r="AB95" s="666"/>
      <c r="AC95" s="666"/>
      <c r="AD95" s="666"/>
      <c r="AE95" s="61"/>
      <c r="AF95" s="61"/>
      <c r="AG95" s="61"/>
      <c r="AH95" s="61"/>
      <c r="AI95" s="61"/>
      <c r="AJ95" s="61"/>
    </row>
    <row r="96" spans="1:36" ht="13.95" customHeight="1">
      <c r="A96" s="638"/>
      <c r="B96" s="638"/>
      <c r="C96" s="636"/>
      <c r="D96" s="636"/>
      <c r="E96" s="636"/>
      <c r="F96" s="636"/>
      <c r="G96" s="636"/>
      <c r="H96" s="637"/>
      <c r="I96" s="637"/>
      <c r="J96" s="637"/>
      <c r="K96" s="637"/>
      <c r="L96" s="637"/>
      <c r="M96" s="637"/>
      <c r="N96" s="637"/>
      <c r="O96" s="637"/>
      <c r="P96" s="637"/>
      <c r="Q96" s="637"/>
      <c r="R96" s="637"/>
      <c r="S96" s="637"/>
      <c r="T96" s="666"/>
      <c r="U96" s="666"/>
      <c r="V96" s="666"/>
      <c r="W96" s="666"/>
      <c r="X96" s="666"/>
      <c r="Y96" s="666"/>
      <c r="Z96" s="666"/>
      <c r="AA96" s="666"/>
      <c r="AB96" s="666"/>
      <c r="AC96" s="666"/>
      <c r="AD96" s="666"/>
      <c r="AE96" s="61"/>
      <c r="AF96" s="61"/>
      <c r="AG96" s="61"/>
      <c r="AH96" s="61"/>
      <c r="AI96" s="61"/>
      <c r="AJ96" s="61"/>
    </row>
    <row r="97" spans="1:36" ht="13.95" customHeight="1">
      <c r="A97" s="638"/>
      <c r="B97" s="638"/>
      <c r="C97" s="636"/>
      <c r="D97" s="636"/>
      <c r="E97" s="636"/>
      <c r="F97" s="636"/>
      <c r="G97" s="636"/>
      <c r="H97" s="637"/>
      <c r="I97" s="637"/>
      <c r="J97" s="637"/>
      <c r="K97" s="637"/>
      <c r="L97" s="637"/>
      <c r="M97" s="637"/>
      <c r="N97" s="637"/>
      <c r="O97" s="637"/>
      <c r="P97" s="637"/>
      <c r="Q97" s="637"/>
      <c r="R97" s="637"/>
      <c r="S97" s="637"/>
      <c r="T97" s="666"/>
      <c r="U97" s="666"/>
      <c r="V97" s="666"/>
      <c r="W97" s="666"/>
      <c r="X97" s="666"/>
      <c r="Y97" s="666"/>
      <c r="Z97" s="666"/>
      <c r="AA97" s="666"/>
      <c r="AB97" s="666"/>
      <c r="AC97" s="666"/>
      <c r="AD97" s="666"/>
      <c r="AE97" s="61"/>
      <c r="AF97" s="61"/>
      <c r="AG97" s="61"/>
      <c r="AH97" s="61"/>
      <c r="AI97" s="61"/>
      <c r="AJ97" s="61"/>
    </row>
    <row r="98" spans="1:36" ht="13.95" customHeight="1">
      <c r="A98" s="638"/>
      <c r="B98" s="638"/>
      <c r="C98" s="636"/>
      <c r="D98" s="636"/>
      <c r="E98" s="636"/>
      <c r="F98" s="636"/>
      <c r="G98" s="636"/>
      <c r="H98" s="637"/>
      <c r="I98" s="637"/>
      <c r="J98" s="637"/>
      <c r="K98" s="637"/>
      <c r="L98" s="637"/>
      <c r="M98" s="637"/>
      <c r="N98" s="637"/>
      <c r="O98" s="637"/>
      <c r="P98" s="637"/>
      <c r="Q98" s="637"/>
      <c r="R98" s="637"/>
      <c r="S98" s="637"/>
      <c r="T98" s="666"/>
      <c r="U98" s="666"/>
      <c r="V98" s="666"/>
      <c r="W98" s="666"/>
      <c r="X98" s="666"/>
      <c r="Y98" s="666"/>
      <c r="Z98" s="666"/>
      <c r="AA98" s="666"/>
      <c r="AB98" s="666"/>
      <c r="AC98" s="666"/>
      <c r="AD98" s="666"/>
      <c r="AE98" s="61"/>
      <c r="AF98" s="61"/>
      <c r="AG98" s="61"/>
      <c r="AH98" s="61"/>
      <c r="AI98" s="61"/>
      <c r="AJ98" s="61"/>
    </row>
    <row r="99" spans="1:36" ht="13.95" customHeight="1">
      <c r="A99" s="638"/>
      <c r="B99" s="638"/>
      <c r="C99" s="636"/>
      <c r="D99" s="636"/>
      <c r="E99" s="636"/>
      <c r="F99" s="636"/>
      <c r="G99" s="636"/>
      <c r="H99" s="637"/>
      <c r="I99" s="637"/>
      <c r="J99" s="637"/>
      <c r="K99" s="637"/>
      <c r="L99" s="637"/>
      <c r="M99" s="637"/>
      <c r="N99" s="637"/>
      <c r="O99" s="637"/>
      <c r="P99" s="637"/>
      <c r="Q99" s="637"/>
      <c r="R99" s="637"/>
      <c r="S99" s="637"/>
      <c r="T99" s="666"/>
      <c r="U99" s="666"/>
      <c r="V99" s="666"/>
      <c r="W99" s="666"/>
      <c r="X99" s="666"/>
      <c r="Y99" s="666"/>
      <c r="Z99" s="666"/>
      <c r="AA99" s="666"/>
      <c r="AB99" s="666"/>
      <c r="AC99" s="666"/>
      <c r="AD99" s="666"/>
      <c r="AE99" s="61"/>
      <c r="AF99" s="61"/>
      <c r="AG99" s="61"/>
      <c r="AH99" s="61"/>
      <c r="AI99" s="61"/>
      <c r="AJ99" s="61"/>
    </row>
    <row r="100" spans="1:36" ht="13.95" customHeight="1">
      <c r="A100" s="638"/>
      <c r="B100" s="638"/>
      <c r="C100" s="636"/>
      <c r="D100" s="636"/>
      <c r="E100" s="636"/>
      <c r="F100" s="636"/>
      <c r="G100" s="636"/>
      <c r="H100" s="637"/>
      <c r="I100" s="637"/>
      <c r="J100" s="637"/>
      <c r="K100" s="637"/>
      <c r="L100" s="637"/>
      <c r="M100" s="637"/>
      <c r="N100" s="637"/>
      <c r="O100" s="637"/>
      <c r="P100" s="637"/>
      <c r="Q100" s="637"/>
      <c r="R100" s="637"/>
      <c r="S100" s="637"/>
      <c r="T100" s="666"/>
      <c r="U100" s="666"/>
      <c r="V100" s="666"/>
      <c r="W100" s="666"/>
      <c r="X100" s="666"/>
      <c r="Y100" s="666"/>
      <c r="Z100" s="666"/>
      <c r="AA100" s="666"/>
      <c r="AB100" s="666"/>
      <c r="AC100" s="666"/>
      <c r="AD100" s="666"/>
      <c r="AE100" s="61"/>
      <c r="AF100" s="61"/>
      <c r="AG100" s="61"/>
      <c r="AH100" s="61"/>
      <c r="AI100" s="61"/>
      <c r="AJ100" s="61"/>
    </row>
    <row r="101" spans="1:36" ht="13.95" customHeight="1">
      <c r="A101" s="638"/>
      <c r="B101" s="638"/>
      <c r="C101" s="636"/>
      <c r="D101" s="636"/>
      <c r="E101" s="636"/>
      <c r="F101" s="636"/>
      <c r="G101" s="636"/>
      <c r="H101" s="637"/>
      <c r="I101" s="637"/>
      <c r="J101" s="637"/>
      <c r="K101" s="637"/>
      <c r="L101" s="637"/>
      <c r="M101" s="637"/>
      <c r="N101" s="637"/>
      <c r="O101" s="637"/>
      <c r="P101" s="637"/>
      <c r="Q101" s="637"/>
      <c r="R101" s="637"/>
      <c r="S101" s="637"/>
      <c r="T101" s="666"/>
      <c r="U101" s="666"/>
      <c r="V101" s="666"/>
      <c r="W101" s="666"/>
      <c r="X101" s="666"/>
      <c r="Y101" s="666"/>
      <c r="Z101" s="666"/>
      <c r="AA101" s="666"/>
      <c r="AB101" s="666"/>
      <c r="AC101" s="666"/>
      <c r="AD101" s="666"/>
      <c r="AE101" s="61"/>
      <c r="AF101" s="61"/>
      <c r="AG101" s="61"/>
      <c r="AH101" s="61"/>
      <c r="AI101" s="61"/>
      <c r="AJ101" s="61"/>
    </row>
    <row r="102" spans="1:36" ht="13.95" customHeight="1">
      <c r="A102" s="638"/>
      <c r="B102" s="638"/>
      <c r="C102" s="636"/>
      <c r="D102" s="636"/>
      <c r="E102" s="636"/>
      <c r="F102" s="636"/>
      <c r="G102" s="636"/>
      <c r="H102" s="637"/>
      <c r="I102" s="637"/>
      <c r="J102" s="637"/>
      <c r="K102" s="637"/>
      <c r="L102" s="637"/>
      <c r="M102" s="637"/>
      <c r="N102" s="637"/>
      <c r="O102" s="637"/>
      <c r="P102" s="637"/>
      <c r="Q102" s="637"/>
      <c r="R102" s="637"/>
      <c r="S102" s="637"/>
      <c r="T102" s="666"/>
      <c r="U102" s="666"/>
      <c r="V102" s="666"/>
      <c r="W102" s="666"/>
      <c r="X102" s="666"/>
      <c r="Y102" s="666"/>
      <c r="Z102" s="666"/>
      <c r="AA102" s="666"/>
      <c r="AB102" s="666"/>
      <c r="AC102" s="666"/>
      <c r="AD102" s="666"/>
      <c r="AE102" s="61"/>
      <c r="AF102" s="61"/>
      <c r="AG102" s="61"/>
      <c r="AH102" s="61"/>
      <c r="AI102" s="61"/>
      <c r="AJ102" s="61"/>
    </row>
    <row r="103" spans="1:36" ht="13.95" customHeight="1">
      <c r="A103" s="638"/>
      <c r="B103" s="638"/>
      <c r="C103" s="636"/>
      <c r="D103" s="636"/>
      <c r="E103" s="636"/>
      <c r="F103" s="636"/>
      <c r="G103" s="636"/>
      <c r="H103" s="637"/>
      <c r="I103" s="637"/>
      <c r="J103" s="637"/>
      <c r="K103" s="637"/>
      <c r="L103" s="637"/>
      <c r="M103" s="637"/>
      <c r="N103" s="637"/>
      <c r="O103" s="637"/>
      <c r="P103" s="637"/>
      <c r="Q103" s="637"/>
      <c r="R103" s="637"/>
      <c r="S103" s="637"/>
      <c r="T103" s="666"/>
      <c r="U103" s="666"/>
      <c r="V103" s="666"/>
      <c r="W103" s="666"/>
      <c r="X103" s="666"/>
      <c r="Y103" s="666"/>
      <c r="Z103" s="666"/>
      <c r="AA103" s="666"/>
      <c r="AB103" s="666"/>
      <c r="AC103" s="666"/>
      <c r="AD103" s="666"/>
      <c r="AE103" s="61"/>
      <c r="AF103" s="61"/>
      <c r="AG103" s="61"/>
      <c r="AH103" s="61"/>
      <c r="AI103" s="61"/>
      <c r="AJ103" s="61"/>
    </row>
    <row r="104" spans="1:36" ht="13.95" customHeight="1">
      <c r="A104" s="638"/>
      <c r="B104" s="638"/>
      <c r="C104" s="636"/>
      <c r="D104" s="636"/>
      <c r="E104" s="636"/>
      <c r="F104" s="636"/>
      <c r="G104" s="636"/>
      <c r="H104" s="637"/>
      <c r="I104" s="637"/>
      <c r="J104" s="637"/>
      <c r="K104" s="637"/>
      <c r="L104" s="637"/>
      <c r="M104" s="637"/>
      <c r="N104" s="637"/>
      <c r="O104" s="637"/>
      <c r="P104" s="637"/>
      <c r="Q104" s="637"/>
      <c r="R104" s="637"/>
      <c r="S104" s="637"/>
      <c r="T104" s="666"/>
      <c r="U104" s="666"/>
      <c r="V104" s="666"/>
      <c r="W104" s="666"/>
      <c r="X104" s="666"/>
      <c r="Y104" s="666"/>
      <c r="Z104" s="666"/>
      <c r="AA104" s="666"/>
      <c r="AB104" s="666"/>
      <c r="AC104" s="666"/>
      <c r="AD104" s="666"/>
      <c r="AE104" s="61"/>
      <c r="AF104" s="61"/>
      <c r="AG104" s="61"/>
      <c r="AH104" s="61"/>
      <c r="AI104" s="61"/>
      <c r="AJ104" s="61"/>
    </row>
    <row r="105" spans="1:36" ht="13.95" customHeight="1">
      <c r="A105" s="638"/>
      <c r="B105" s="638"/>
      <c r="C105" s="636"/>
      <c r="D105" s="636"/>
      <c r="E105" s="636"/>
      <c r="F105" s="636"/>
      <c r="G105" s="636"/>
      <c r="H105" s="637"/>
      <c r="I105" s="637"/>
      <c r="J105" s="637"/>
      <c r="K105" s="637"/>
      <c r="L105" s="637"/>
      <c r="M105" s="637"/>
      <c r="N105" s="637"/>
      <c r="O105" s="637"/>
      <c r="P105" s="637"/>
      <c r="Q105" s="637"/>
      <c r="R105" s="637"/>
      <c r="S105" s="637"/>
      <c r="T105" s="666"/>
      <c r="U105" s="666"/>
      <c r="V105" s="666"/>
      <c r="W105" s="666"/>
      <c r="X105" s="666"/>
      <c r="Y105" s="666"/>
      <c r="Z105" s="666"/>
      <c r="AA105" s="666"/>
      <c r="AB105" s="666"/>
      <c r="AC105" s="666"/>
      <c r="AD105" s="666"/>
      <c r="AE105" s="61"/>
      <c r="AF105" s="61"/>
      <c r="AG105" s="61"/>
      <c r="AH105" s="61"/>
      <c r="AI105" s="61"/>
      <c r="AJ105" s="61"/>
    </row>
    <row r="106" spans="1:36" ht="13.95" customHeight="1">
      <c r="A106" s="638"/>
      <c r="B106" s="638"/>
      <c r="C106" s="636"/>
      <c r="D106" s="636"/>
      <c r="E106" s="636"/>
      <c r="F106" s="636"/>
      <c r="G106" s="636"/>
      <c r="H106" s="637"/>
      <c r="I106" s="637"/>
      <c r="J106" s="637"/>
      <c r="K106" s="637"/>
      <c r="L106" s="637"/>
      <c r="M106" s="637"/>
      <c r="N106" s="637"/>
      <c r="O106" s="637"/>
      <c r="P106" s="637"/>
      <c r="Q106" s="637"/>
      <c r="R106" s="637"/>
      <c r="S106" s="637"/>
      <c r="T106" s="666"/>
      <c r="U106" s="666"/>
      <c r="V106" s="666"/>
      <c r="W106" s="666"/>
      <c r="X106" s="666"/>
      <c r="Y106" s="666"/>
      <c r="Z106" s="666"/>
      <c r="AA106" s="666"/>
      <c r="AB106" s="666"/>
      <c r="AC106" s="666"/>
      <c r="AD106" s="666"/>
      <c r="AE106" s="61"/>
      <c r="AF106" s="61"/>
      <c r="AG106" s="61"/>
      <c r="AH106" s="61"/>
      <c r="AI106" s="61"/>
      <c r="AJ106" s="61"/>
    </row>
    <row r="107" spans="1:36" ht="13.95" customHeight="1">
      <c r="A107" s="638"/>
      <c r="B107" s="638"/>
      <c r="C107" s="636"/>
      <c r="D107" s="636"/>
      <c r="E107" s="636"/>
      <c r="F107" s="636"/>
      <c r="G107" s="636"/>
      <c r="H107" s="637"/>
      <c r="I107" s="637"/>
      <c r="J107" s="637"/>
      <c r="K107" s="637"/>
      <c r="L107" s="637"/>
      <c r="M107" s="637"/>
      <c r="N107" s="637"/>
      <c r="O107" s="637"/>
      <c r="P107" s="637"/>
      <c r="Q107" s="637"/>
      <c r="R107" s="637"/>
      <c r="S107" s="637"/>
      <c r="T107" s="666"/>
      <c r="U107" s="666"/>
      <c r="V107" s="666"/>
      <c r="W107" s="666"/>
      <c r="X107" s="666"/>
      <c r="Y107" s="666"/>
      <c r="Z107" s="666"/>
      <c r="AA107" s="666"/>
      <c r="AB107" s="666"/>
      <c r="AC107" s="666"/>
      <c r="AD107" s="666"/>
      <c r="AE107" s="61"/>
      <c r="AF107" s="61"/>
      <c r="AG107" s="61"/>
      <c r="AH107" s="61"/>
      <c r="AI107" s="61"/>
      <c r="AJ107" s="61"/>
    </row>
    <row r="108" spans="1:36" ht="13.95" customHeight="1">
      <c r="A108" s="638"/>
      <c r="B108" s="638"/>
      <c r="C108" s="636"/>
      <c r="D108" s="636"/>
      <c r="E108" s="636"/>
      <c r="F108" s="636"/>
      <c r="G108" s="636"/>
      <c r="H108" s="637"/>
      <c r="I108" s="637"/>
      <c r="J108" s="637"/>
      <c r="K108" s="637"/>
      <c r="L108" s="637"/>
      <c r="M108" s="637"/>
      <c r="N108" s="637"/>
      <c r="O108" s="637"/>
      <c r="P108" s="637"/>
      <c r="Q108" s="637"/>
      <c r="R108" s="637"/>
      <c r="S108" s="637"/>
      <c r="T108" s="666"/>
      <c r="U108" s="666"/>
      <c r="V108" s="666"/>
      <c r="W108" s="666"/>
      <c r="X108" s="666"/>
      <c r="Y108" s="666"/>
      <c r="Z108" s="666"/>
      <c r="AA108" s="666"/>
      <c r="AB108" s="666"/>
      <c r="AC108" s="666"/>
      <c r="AD108" s="666"/>
      <c r="AE108" s="61"/>
      <c r="AF108" s="61"/>
      <c r="AG108" s="61"/>
      <c r="AH108" s="61"/>
      <c r="AI108" s="61"/>
      <c r="AJ108" s="61"/>
    </row>
    <row r="109" spans="1:36" ht="13.95" customHeight="1">
      <c r="A109" s="638"/>
      <c r="B109" s="638"/>
      <c r="C109" s="636"/>
      <c r="D109" s="636"/>
      <c r="E109" s="636"/>
      <c r="F109" s="636"/>
      <c r="G109" s="636"/>
      <c r="H109" s="637"/>
      <c r="I109" s="637"/>
      <c r="J109" s="637"/>
      <c r="K109" s="637"/>
      <c r="L109" s="637"/>
      <c r="M109" s="637"/>
      <c r="N109" s="637"/>
      <c r="O109" s="637"/>
      <c r="P109" s="637"/>
      <c r="Q109" s="637"/>
      <c r="R109" s="637"/>
      <c r="S109" s="637"/>
      <c r="T109" s="666"/>
      <c r="U109" s="666"/>
      <c r="V109" s="666"/>
      <c r="W109" s="666"/>
      <c r="X109" s="666"/>
      <c r="Y109" s="666"/>
      <c r="Z109" s="666"/>
      <c r="AA109" s="666"/>
      <c r="AB109" s="666"/>
      <c r="AC109" s="666"/>
      <c r="AD109" s="666"/>
      <c r="AE109" s="61"/>
      <c r="AF109" s="61"/>
      <c r="AG109" s="61"/>
      <c r="AH109" s="61"/>
      <c r="AI109" s="61"/>
      <c r="AJ109" s="61"/>
    </row>
    <row r="110" spans="1:36" ht="13.95" customHeight="1">
      <c r="A110" s="638"/>
      <c r="B110" s="638"/>
      <c r="C110" s="636"/>
      <c r="D110" s="636"/>
      <c r="E110" s="636"/>
      <c r="F110" s="636"/>
      <c r="G110" s="636"/>
      <c r="H110" s="637"/>
      <c r="I110" s="637"/>
      <c r="J110" s="637"/>
      <c r="K110" s="637"/>
      <c r="L110" s="637"/>
      <c r="M110" s="637"/>
      <c r="N110" s="637"/>
      <c r="O110" s="637"/>
      <c r="P110" s="637"/>
      <c r="Q110" s="637"/>
      <c r="R110" s="637"/>
      <c r="S110" s="637"/>
      <c r="T110" s="666"/>
      <c r="U110" s="666"/>
      <c r="V110" s="666"/>
      <c r="W110" s="666"/>
      <c r="X110" s="666"/>
      <c r="Y110" s="666"/>
      <c r="Z110" s="666"/>
      <c r="AA110" s="666"/>
      <c r="AB110" s="666"/>
      <c r="AC110" s="666"/>
      <c r="AD110" s="666"/>
      <c r="AE110" s="61"/>
      <c r="AF110" s="61"/>
      <c r="AG110" s="61"/>
      <c r="AH110" s="61"/>
      <c r="AI110" s="61"/>
      <c r="AJ110" s="61"/>
    </row>
    <row r="111" spans="1:36" ht="13.95" customHeight="1">
      <c r="A111" s="638"/>
      <c r="B111" s="638"/>
      <c r="C111" s="636"/>
      <c r="D111" s="636"/>
      <c r="E111" s="636"/>
      <c r="F111" s="636"/>
      <c r="G111" s="636"/>
      <c r="H111" s="637"/>
      <c r="I111" s="637"/>
      <c r="J111" s="637"/>
      <c r="K111" s="637"/>
      <c r="L111" s="637"/>
      <c r="M111" s="637"/>
      <c r="N111" s="637"/>
      <c r="O111" s="637"/>
      <c r="P111" s="637"/>
      <c r="Q111" s="637"/>
      <c r="R111" s="637"/>
      <c r="S111" s="637"/>
      <c r="T111" s="666"/>
      <c r="U111" s="666"/>
      <c r="V111" s="666"/>
      <c r="W111" s="666"/>
      <c r="X111" s="666"/>
      <c r="Y111" s="666"/>
      <c r="Z111" s="666"/>
      <c r="AA111" s="666"/>
      <c r="AB111" s="666"/>
      <c r="AC111" s="666"/>
      <c r="AD111" s="666"/>
      <c r="AE111" s="61"/>
      <c r="AF111" s="61"/>
      <c r="AG111" s="61"/>
      <c r="AH111" s="61"/>
      <c r="AI111" s="61"/>
      <c r="AJ111" s="61"/>
    </row>
    <row r="112" spans="1:36" ht="13.95" customHeight="1">
      <c r="A112" s="638"/>
      <c r="B112" s="638"/>
      <c r="C112" s="636"/>
      <c r="D112" s="636"/>
      <c r="E112" s="636"/>
      <c r="F112" s="636"/>
      <c r="G112" s="636"/>
      <c r="H112" s="637"/>
      <c r="I112" s="637"/>
      <c r="J112" s="637"/>
      <c r="K112" s="637"/>
      <c r="L112" s="637"/>
      <c r="M112" s="637"/>
      <c r="N112" s="637"/>
      <c r="O112" s="637"/>
      <c r="P112" s="637"/>
      <c r="Q112" s="637"/>
      <c r="R112" s="637"/>
      <c r="S112" s="637"/>
      <c r="T112" s="666"/>
      <c r="U112" s="666"/>
      <c r="V112" s="666"/>
      <c r="W112" s="666"/>
      <c r="X112" s="666"/>
      <c r="Y112" s="666"/>
      <c r="Z112" s="666"/>
      <c r="AA112" s="666"/>
      <c r="AB112" s="666"/>
      <c r="AC112" s="666"/>
      <c r="AD112" s="666"/>
      <c r="AE112" s="61"/>
      <c r="AF112" s="61"/>
      <c r="AG112" s="61"/>
      <c r="AH112" s="61"/>
      <c r="AI112" s="61"/>
      <c r="AJ112" s="61"/>
    </row>
    <row r="113" spans="1:36">
      <c r="A113" s="638"/>
      <c r="B113" s="638"/>
      <c r="C113" s="636"/>
      <c r="D113" s="636"/>
      <c r="E113" s="636"/>
      <c r="F113" s="636"/>
      <c r="G113" s="636"/>
      <c r="H113" s="637"/>
      <c r="I113" s="637"/>
      <c r="J113" s="637"/>
      <c r="K113" s="637"/>
      <c r="L113" s="637"/>
      <c r="M113" s="637"/>
      <c r="N113" s="637"/>
      <c r="O113" s="637"/>
      <c r="P113" s="637"/>
      <c r="Q113" s="637"/>
      <c r="R113" s="637"/>
      <c r="S113" s="637"/>
      <c r="T113" s="666"/>
      <c r="U113" s="666"/>
      <c r="V113" s="666"/>
      <c r="W113" s="666"/>
      <c r="X113" s="666"/>
      <c r="Y113" s="666"/>
      <c r="Z113" s="666"/>
      <c r="AA113" s="666"/>
      <c r="AB113" s="666"/>
      <c r="AC113" s="666"/>
      <c r="AD113" s="666"/>
      <c r="AE113" s="61"/>
      <c r="AF113" s="61"/>
      <c r="AG113" s="61"/>
      <c r="AH113" s="61"/>
      <c r="AI113" s="61"/>
      <c r="AJ113" s="61"/>
    </row>
    <row r="114" spans="1:36">
      <c r="A114" s="638"/>
      <c r="B114" s="638"/>
      <c r="C114" s="636"/>
      <c r="D114" s="636"/>
      <c r="E114" s="636"/>
      <c r="F114" s="636"/>
      <c r="G114" s="636"/>
      <c r="H114" s="637"/>
      <c r="I114" s="637"/>
      <c r="J114" s="637"/>
      <c r="K114" s="637"/>
      <c r="L114" s="637"/>
      <c r="M114" s="637"/>
      <c r="N114" s="637"/>
      <c r="O114" s="637"/>
      <c r="P114" s="637"/>
      <c r="Q114" s="637"/>
      <c r="R114" s="637"/>
      <c r="S114" s="637"/>
      <c r="T114" s="666"/>
      <c r="U114" s="666"/>
      <c r="V114" s="666"/>
      <c r="W114" s="666"/>
      <c r="X114" s="666"/>
      <c r="Y114" s="666"/>
      <c r="Z114" s="666"/>
      <c r="AA114" s="666"/>
      <c r="AB114" s="666"/>
      <c r="AC114" s="666"/>
      <c r="AD114" s="666"/>
      <c r="AE114" s="61"/>
      <c r="AF114" s="61"/>
      <c r="AG114" s="61"/>
      <c r="AH114" s="61"/>
      <c r="AI114" s="61"/>
      <c r="AJ114" s="61"/>
    </row>
    <row r="115" spans="1:36">
      <c r="A115" s="638"/>
      <c r="B115" s="638"/>
      <c r="C115" s="636"/>
      <c r="D115" s="636"/>
      <c r="E115" s="636"/>
      <c r="F115" s="636"/>
      <c r="G115" s="636"/>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iY0RjoYotAtbCz7mWhpmaUUrzP03/yE41Rie/pORLJMtsXOWaiipqLV0q3XK+O0XaG0HgJ7cGpSbfzm6DF4vXw==" saltValue="goTjQ7+ihBGcqekL5/eGZQ==" spinCount="100000" sheet="1" autoFilter="0"/>
  <mergeCells count="259">
    <mergeCell ref="C72:G72"/>
    <mergeCell ref="C73:G73"/>
    <mergeCell ref="C74:G74"/>
    <mergeCell ref="A71:B71"/>
    <mergeCell ref="A72:B72"/>
    <mergeCell ref="T71:AD71"/>
    <mergeCell ref="A73:B73"/>
    <mergeCell ref="A74:B74"/>
    <mergeCell ref="A63:B63"/>
    <mergeCell ref="H74:S74"/>
    <mergeCell ref="C63:G63"/>
    <mergeCell ref="T63:Z63"/>
    <mergeCell ref="AA63:AJ63"/>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9:AD79"/>
    <mergeCell ref="T80:AD80"/>
    <mergeCell ref="T84:AD84"/>
    <mergeCell ref="T85:AD85"/>
    <mergeCell ref="T75:AD75"/>
    <mergeCell ref="T76:AD76"/>
    <mergeCell ref="T77:AD77"/>
    <mergeCell ref="T78:AD78"/>
    <mergeCell ref="T81:AD81"/>
    <mergeCell ref="T82:AD82"/>
    <mergeCell ref="T83:AD83"/>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A93:B93"/>
    <mergeCell ref="A92:B92"/>
    <mergeCell ref="A91:B91"/>
    <mergeCell ref="A87:B87"/>
    <mergeCell ref="A86:B86"/>
    <mergeCell ref="A90:B90"/>
    <mergeCell ref="A89:B89"/>
    <mergeCell ref="A85:B85"/>
    <mergeCell ref="A84:B84"/>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115:B115"/>
    <mergeCell ref="A114:B114"/>
    <mergeCell ref="A113:B113"/>
    <mergeCell ref="A112:B112"/>
    <mergeCell ref="A111:B111"/>
    <mergeCell ref="A110:B110"/>
    <mergeCell ref="A109:B109"/>
    <mergeCell ref="A108:B108"/>
    <mergeCell ref="A107:B107"/>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H106:S106"/>
    <mergeCell ref="H107:S107"/>
    <mergeCell ref="H108:S108"/>
    <mergeCell ref="H109:S109"/>
    <mergeCell ref="T106:AD106"/>
    <mergeCell ref="T108:AD108"/>
    <mergeCell ref="C112:G112"/>
    <mergeCell ref="C113:G113"/>
    <mergeCell ref="T112:AD112"/>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88:S88"/>
    <mergeCell ref="H89:S89"/>
    <mergeCell ref="H90:S90"/>
    <mergeCell ref="H98:S98"/>
    <mergeCell ref="C101:G101"/>
    <mergeCell ref="C102:G102"/>
    <mergeCell ref="T95:AD95"/>
    <mergeCell ref="C86:G86"/>
    <mergeCell ref="C87:G87"/>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s>
  <phoneticPr fontId="10"/>
  <conditionalFormatting sqref="A13:AJ44">
    <cfRule type="expression" dxfId="15" priority="1">
      <formula>AND($C$63=0,$G$4&lt;&gt;"")</formula>
    </cfRule>
  </conditionalFormatting>
  <conditionalFormatting sqref="B18:AI18">
    <cfRule type="expression" dxfId="14" priority="3">
      <formula>AND($L$63=0,$G$4&lt;&gt;"")</formula>
    </cfRule>
  </conditionalFormatting>
  <conditionalFormatting sqref="B22:AI32">
    <cfRule type="expression" dxfId="13" priority="2">
      <formula>AND($P$63=0,$G$4&lt;&gt;"")</formula>
    </cfRule>
  </conditionalFormatting>
  <conditionalFormatting sqref="B23:AI26">
    <cfRule type="expression" dxfId="1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3"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85" zoomScaleNormal="91" zoomScaleSheetLayoutView="85" workbookViewId="0">
      <selection activeCell="AH14" sqref="AH14:AI14"/>
    </sheetView>
  </sheetViews>
  <sheetFormatPr defaultColWidth="9" defaultRowHeight="13.2"/>
  <cols>
    <col min="1" max="1" width="3.44140625" bestFit="1" customWidth="1"/>
    <col min="2" max="2" width="4.44140625" customWidth="1"/>
    <col min="3" max="4" width="2.44140625" customWidth="1"/>
    <col min="5" max="5" width="3.5546875" customWidth="1"/>
    <col min="6"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8.21875" customWidth="1"/>
    <col min="34" max="34" width="4" customWidth="1"/>
    <col min="35" max="35" width="2.88671875" customWidth="1"/>
    <col min="36" max="36" width="2.44140625" customWidth="1"/>
    <col min="37" max="37" width="6.44140625" customWidth="1"/>
    <col min="38" max="43" width="9.109375" customWidth="1"/>
    <col min="44" max="44" width="9.44140625" bestFit="1" customWidth="1"/>
    <col min="47" max="47" width="4.5546875" customWidth="1"/>
    <col min="48" max="48" width="17.6640625" customWidth="1"/>
    <col min="49" max="55" width="9" hidden="1" customWidth="1"/>
    <col min="56" max="56" width="0" hidden="1" customWidth="1"/>
  </cols>
  <sheetData>
    <row r="1" spans="1:47" ht="27" customHeight="1" thickBot="1">
      <c r="A1" s="37" t="s">
        <v>2434</v>
      </c>
      <c r="B1" s="38"/>
      <c r="C1" s="38"/>
      <c r="D1" s="38"/>
      <c r="E1" s="38"/>
      <c r="F1" s="38"/>
      <c r="G1" s="38"/>
      <c r="H1" s="38"/>
      <c r="I1" s="38"/>
      <c r="J1" s="38"/>
      <c r="K1" s="38"/>
      <c r="L1" s="38"/>
      <c r="M1" s="38"/>
      <c r="N1" s="38"/>
      <c r="O1" s="38"/>
      <c r="P1" s="38"/>
      <c r="Q1" s="38"/>
      <c r="R1" s="38"/>
      <c r="S1" s="38"/>
      <c r="T1" s="38"/>
      <c r="U1" s="38"/>
      <c r="V1" s="38"/>
      <c r="W1" s="33"/>
      <c r="X1" s="33"/>
      <c r="Y1" s="33"/>
      <c r="Z1" s="33"/>
      <c r="AA1" s="33"/>
      <c r="AB1" s="667" t="s">
        <v>26</v>
      </c>
      <c r="AC1" s="668"/>
      <c r="AD1" s="668"/>
      <c r="AE1" s="667" t="str">
        <f>IF(基本情報入力シート!C13&lt;&gt;"", 基本情報入力シート!C13, "")</f>
        <v>福島県</v>
      </c>
      <c r="AF1" s="668"/>
      <c r="AG1" s="668"/>
      <c r="AH1" s="668"/>
      <c r="AI1" s="759"/>
      <c r="AJ1" s="33"/>
    </row>
    <row r="2" spans="1:47"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701" t="s">
        <v>4</v>
      </c>
      <c r="B3" s="702"/>
      <c r="C3" s="702"/>
      <c r="D3" s="702"/>
      <c r="E3" s="702"/>
      <c r="F3" s="703"/>
      <c r="G3" s="690" t="str">
        <f>IF(基本情報入力シート!L17="","",基本情報入力シート!L17)</f>
        <v/>
      </c>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691"/>
      <c r="AJ3" s="50"/>
    </row>
    <row r="4" spans="1:47" s="23" customFormat="1" ht="13.5" customHeight="1">
      <c r="A4" s="704" t="s">
        <v>28</v>
      </c>
      <c r="B4" s="705"/>
      <c r="C4" s="705"/>
      <c r="D4" s="705"/>
      <c r="E4" s="705"/>
      <c r="F4" s="706"/>
      <c r="G4" s="692" t="str">
        <f>IF(基本情報入力シート!L18="","",基本情報入力シート!L18)</f>
        <v/>
      </c>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50"/>
    </row>
    <row r="5" spans="1:47" s="23" customFormat="1" ht="14.25" customHeight="1">
      <c r="A5" s="680" t="s">
        <v>29</v>
      </c>
      <c r="B5" s="681"/>
      <c r="C5" s="681"/>
      <c r="D5" s="681"/>
      <c r="E5" s="681"/>
      <c r="F5" s="682"/>
      <c r="G5" s="55" t="s">
        <v>7</v>
      </c>
      <c r="H5" s="686" t="str">
        <f>IF(基本情報入力シート!AN20="－","",基本情報入力シート!AN20)</f>
        <v>-</v>
      </c>
      <c r="I5" s="686"/>
      <c r="J5" s="686"/>
      <c r="K5" s="686"/>
      <c r="L5" s="68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83"/>
      <c r="B6" s="684"/>
      <c r="C6" s="684"/>
      <c r="D6" s="684"/>
      <c r="E6" s="684"/>
      <c r="F6" s="685"/>
      <c r="G6" s="694" t="str">
        <f>IF(基本情報入力シート!L20="","",基本情報入力シート!L20)</f>
        <v/>
      </c>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I6" s="695"/>
      <c r="AJ6" s="50"/>
    </row>
    <row r="7" spans="1:47" s="23" customFormat="1" ht="14.4" customHeight="1">
      <c r="A7" s="683"/>
      <c r="B7" s="684"/>
      <c r="C7" s="684"/>
      <c r="D7" s="684"/>
      <c r="E7" s="684"/>
      <c r="F7" s="685"/>
      <c r="G7" s="696" t="str">
        <f>IF(基本情報入力シート!L21="","",基本情報入力シート!L21)</f>
        <v/>
      </c>
      <c r="H7" s="697"/>
      <c r="I7" s="697"/>
      <c r="J7" s="697"/>
      <c r="K7" s="697"/>
      <c r="L7" s="697"/>
      <c r="M7" s="697"/>
      <c r="N7" s="697"/>
      <c r="O7" s="697"/>
      <c r="P7" s="697"/>
      <c r="Q7" s="697"/>
      <c r="R7" s="697"/>
      <c r="S7" s="697"/>
      <c r="T7" s="697"/>
      <c r="U7" s="697"/>
      <c r="V7" s="697"/>
      <c r="W7" s="697"/>
      <c r="X7" s="697"/>
      <c r="Y7" s="697"/>
      <c r="Z7" s="697"/>
      <c r="AA7" s="697"/>
      <c r="AB7" s="697"/>
      <c r="AC7" s="697"/>
      <c r="AD7" s="697"/>
      <c r="AE7" s="697"/>
      <c r="AF7" s="697"/>
      <c r="AG7" s="697"/>
      <c r="AH7" s="697"/>
      <c r="AI7" s="697"/>
      <c r="AJ7" s="50"/>
    </row>
    <row r="8" spans="1:47" s="23" customFormat="1" ht="11.4" customHeight="1">
      <c r="A8" s="687" t="s">
        <v>4</v>
      </c>
      <c r="B8" s="688"/>
      <c r="C8" s="688"/>
      <c r="D8" s="688"/>
      <c r="E8" s="688"/>
      <c r="F8" s="689"/>
      <c r="G8" s="710" t="str">
        <f>IF(基本情報入力シート!L25="","",基本情報入力シート!L25)</f>
        <v/>
      </c>
      <c r="H8" s="711"/>
      <c r="I8" s="711"/>
      <c r="J8" s="711"/>
      <c r="K8" s="711"/>
      <c r="L8" s="711"/>
      <c r="M8" s="711"/>
      <c r="N8" s="711"/>
      <c r="O8" s="711"/>
      <c r="P8" s="711"/>
      <c r="Q8" s="711"/>
      <c r="R8" s="711"/>
      <c r="S8" s="711"/>
      <c r="T8" s="711"/>
      <c r="U8" s="711"/>
      <c r="V8" s="711"/>
      <c r="W8" s="711"/>
      <c r="X8" s="711"/>
      <c r="Y8" s="711"/>
      <c r="Z8" s="711"/>
      <c r="AA8" s="711"/>
      <c r="AB8" s="711"/>
      <c r="AC8" s="711"/>
      <c r="AD8" s="711"/>
      <c r="AE8" s="711"/>
      <c r="AF8" s="711"/>
      <c r="AG8" s="711"/>
      <c r="AH8" s="711"/>
      <c r="AI8" s="711"/>
      <c r="AJ8" s="50"/>
    </row>
    <row r="9" spans="1:47" s="23" customFormat="1" ht="13.5" customHeight="1">
      <c r="A9" s="683" t="s">
        <v>30</v>
      </c>
      <c r="B9" s="684"/>
      <c r="C9" s="684"/>
      <c r="D9" s="684"/>
      <c r="E9" s="684"/>
      <c r="F9" s="685"/>
      <c r="G9" s="712" t="str">
        <f>IF(基本情報入力シート!L26="","",基本情報入力シート!L26)</f>
        <v/>
      </c>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50"/>
    </row>
    <row r="10" spans="1:47" s="23" customFormat="1">
      <c r="A10" s="719" t="s">
        <v>31</v>
      </c>
      <c r="B10" s="719"/>
      <c r="C10" s="719"/>
      <c r="D10" s="719"/>
      <c r="E10" s="719"/>
      <c r="F10" s="719"/>
      <c r="G10" s="720" t="s">
        <v>16</v>
      </c>
      <c r="H10" s="721"/>
      <c r="I10" s="721"/>
      <c r="J10" s="721"/>
      <c r="K10" s="707" t="str">
        <f>IF(基本情報入力シート!L27="","",基本情報入力シート!L27)</f>
        <v/>
      </c>
      <c r="L10" s="708"/>
      <c r="M10" s="708"/>
      <c r="N10" s="708"/>
      <c r="O10" s="708"/>
      <c r="P10" s="708"/>
      <c r="Q10" s="708"/>
      <c r="R10" s="708"/>
      <c r="S10" s="708"/>
      <c r="T10" s="709"/>
      <c r="U10" s="698" t="s">
        <v>17</v>
      </c>
      <c r="V10" s="699"/>
      <c r="W10" s="699"/>
      <c r="X10" s="700"/>
      <c r="Y10" s="707" t="str">
        <f>IF(基本情報入力シート!L28="","",基本情報入力シート!L28)</f>
        <v/>
      </c>
      <c r="Z10" s="708"/>
      <c r="AA10" s="708"/>
      <c r="AB10" s="708"/>
      <c r="AC10" s="708"/>
      <c r="AD10" s="708"/>
      <c r="AE10" s="708"/>
      <c r="AF10" s="708"/>
      <c r="AG10" s="708"/>
      <c r="AH10" s="708"/>
      <c r="AI10" s="70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39" t="s">
        <v>1913</v>
      </c>
      <c r="C13" s="639"/>
      <c r="D13" s="639"/>
      <c r="E13" s="639"/>
      <c r="F13" s="639"/>
      <c r="G13" s="639"/>
      <c r="H13" s="639"/>
      <c r="I13" s="639"/>
      <c r="J13" s="639"/>
      <c r="K13" s="639"/>
      <c r="L13" s="639"/>
      <c r="M13" s="639"/>
      <c r="N13" s="639"/>
      <c r="O13" s="639"/>
      <c r="P13" s="639"/>
      <c r="Q13" s="639"/>
      <c r="R13" s="639"/>
      <c r="S13" s="639"/>
      <c r="T13" s="639"/>
      <c r="U13" s="639"/>
      <c r="V13" s="639"/>
      <c r="W13" s="639"/>
      <c r="X13" s="639"/>
      <c r="Y13" s="639"/>
      <c r="Z13" s="639"/>
      <c r="AA13" s="639"/>
      <c r="AB13" s="639"/>
      <c r="AC13" s="639"/>
      <c r="AD13" s="639"/>
      <c r="AE13" s="639"/>
      <c r="AF13" s="639"/>
      <c r="AG13" s="639"/>
      <c r="AH13" s="639"/>
      <c r="AI13" s="639"/>
    </row>
    <row r="14" spans="1:47" ht="54.6" customHeight="1" thickBot="1">
      <c r="A14" s="189"/>
      <c r="B14" s="642" t="s">
        <v>2432</v>
      </c>
      <c r="C14" s="642"/>
      <c r="D14" s="642"/>
      <c r="E14" s="642"/>
      <c r="F14" s="642"/>
      <c r="G14" s="642"/>
      <c r="H14" s="642"/>
      <c r="I14" s="642"/>
      <c r="J14" s="642"/>
      <c r="K14" s="642"/>
      <c r="L14" s="642"/>
      <c r="M14" s="642"/>
      <c r="N14" s="642"/>
      <c r="O14" s="642"/>
      <c r="P14" s="642"/>
      <c r="Q14" s="642"/>
      <c r="R14" s="642"/>
      <c r="S14" s="642"/>
      <c r="T14" s="642"/>
      <c r="U14" s="642"/>
      <c r="V14" s="642"/>
      <c r="W14" s="642"/>
      <c r="X14" s="642"/>
      <c r="Y14" s="642"/>
      <c r="Z14" s="642"/>
      <c r="AA14" s="642"/>
      <c r="AB14" s="642"/>
      <c r="AC14" s="642"/>
      <c r="AD14" s="642"/>
      <c r="AE14" s="642"/>
      <c r="AF14" s="642"/>
      <c r="AG14" s="640"/>
      <c r="AH14" s="761" t="str">
        <f>IF(G4="","",IF(COUNTIF(基本情報入力シート!AN58:AN157,"加算対象外")=COUNTIFS('別紙様式2-3（個表） '!J15:J114,"&lt;&gt;",'別紙様式2-3（個表） '!AP15:AP114,"加算対象外"),"○","×"))</f>
        <v/>
      </c>
      <c r="AI14" s="512"/>
      <c r="AJ14" s="191"/>
      <c r="AK14" s="259"/>
      <c r="AR14" s="25"/>
    </row>
    <row r="15" spans="1:47" ht="26.4" customHeight="1">
      <c r="A15" s="33"/>
      <c r="B15" s="760" t="s">
        <v>2431</v>
      </c>
      <c r="C15" s="760"/>
      <c r="D15" s="760"/>
      <c r="E15" s="760"/>
      <c r="F15" s="760"/>
      <c r="G15" s="760"/>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210"/>
    </row>
    <row r="16" spans="1:47" ht="16.8" customHeight="1" thickBot="1">
      <c r="A16" s="33"/>
      <c r="B16" s="209"/>
      <c r="C16" s="209"/>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10"/>
    </row>
    <row r="17" spans="1:49" ht="34.200000000000003" customHeight="1" thickBot="1">
      <c r="A17" s="33"/>
      <c r="B17" s="769" t="s">
        <v>2433</v>
      </c>
      <c r="C17" s="644"/>
      <c r="D17" s="644"/>
      <c r="E17" s="644"/>
      <c r="F17" s="644"/>
      <c r="G17" s="644"/>
      <c r="H17" s="644"/>
      <c r="I17" s="644"/>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511" t="str">
        <f>IF(OR(G4="",AW17="処遇改善加算の要件を選択していない"),"",IF(AND(OR(AH18="✓",AH18="誓約"),AH19="○"),"○","×"))</f>
        <v/>
      </c>
      <c r="AI17" s="512"/>
      <c r="AJ17" s="210"/>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 customHeight="1">
      <c r="A18" s="33"/>
      <c r="B18" s="762"/>
      <c r="C18" s="758" t="s">
        <v>1954</v>
      </c>
      <c r="D18" s="758"/>
      <c r="E18" s="758"/>
      <c r="F18" s="758"/>
      <c r="G18" s="758"/>
      <c r="H18" s="758"/>
      <c r="I18" s="758"/>
      <c r="J18" s="758"/>
      <c r="K18" s="758"/>
      <c r="L18" s="758"/>
      <c r="M18" s="758"/>
      <c r="N18" s="758"/>
      <c r="O18" s="758"/>
      <c r="P18" s="758"/>
      <c r="Q18" s="758"/>
      <c r="R18" s="758"/>
      <c r="S18" s="758"/>
      <c r="T18" s="758"/>
      <c r="U18" s="758"/>
      <c r="V18" s="758"/>
      <c r="W18" s="758"/>
      <c r="X18" s="758"/>
      <c r="Y18" s="758"/>
      <c r="Z18" s="758"/>
      <c r="AA18" s="758"/>
      <c r="AB18" s="758"/>
      <c r="AC18" s="758"/>
      <c r="AD18" s="758"/>
      <c r="AE18" s="758"/>
      <c r="AF18" s="758"/>
      <c r="AG18" s="758"/>
      <c r="AH18" s="757"/>
      <c r="AI18" s="757"/>
      <c r="AJ18" s="210"/>
      <c r="AK18" s="33"/>
      <c r="AR18" s="25"/>
      <c r="AW18" s="46"/>
    </row>
    <row r="19" spans="1:49" ht="104.4" customHeight="1">
      <c r="A19" s="33"/>
      <c r="B19" s="763"/>
      <c r="C19" s="765" t="s">
        <v>2439</v>
      </c>
      <c r="D19" s="765"/>
      <c r="E19" s="765"/>
      <c r="F19" s="765"/>
      <c r="G19" s="765"/>
      <c r="H19" s="765"/>
      <c r="I19" s="765"/>
      <c r="J19" s="765"/>
      <c r="K19" s="765"/>
      <c r="L19" s="765"/>
      <c r="M19" s="765"/>
      <c r="N19" s="765"/>
      <c r="O19" s="765"/>
      <c r="P19" s="765"/>
      <c r="Q19" s="765"/>
      <c r="R19" s="765"/>
      <c r="S19" s="765"/>
      <c r="T19" s="765"/>
      <c r="U19" s="765"/>
      <c r="V19" s="765"/>
      <c r="W19" s="765"/>
      <c r="X19" s="765"/>
      <c r="Y19" s="765"/>
      <c r="Z19" s="765"/>
      <c r="AA19" s="765"/>
      <c r="AB19" s="765"/>
      <c r="AC19" s="765"/>
      <c r="AD19" s="765"/>
      <c r="AE19" s="765"/>
      <c r="AF19" s="765"/>
      <c r="AG19" s="765"/>
      <c r="AH19" s="766" t="str">
        <f>IF(G4="", "", IF(AND(AW21&gt;=1, AW25&gt;=1, AW29&gt;=1, AW33&gt;=1, OR(AW37&gt;=2,AW45=2), AW46&gt;=1), "○", "×"))</f>
        <v/>
      </c>
      <c r="AI19" s="766"/>
      <c r="AJ19" s="210"/>
      <c r="AK19" s="33"/>
      <c r="AR19" s="25"/>
    </row>
    <row r="20" spans="1:49" ht="18" customHeight="1">
      <c r="A20" s="33"/>
      <c r="B20" s="763"/>
      <c r="C20" s="767" t="s">
        <v>35</v>
      </c>
      <c r="D20" s="767"/>
      <c r="E20" s="767"/>
      <c r="F20" s="767" t="s">
        <v>36</v>
      </c>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210"/>
      <c r="AL20" s="33"/>
      <c r="AM20" s="33"/>
      <c r="AN20" s="33"/>
      <c r="AR20" s="25"/>
      <c r="AV20" s="33"/>
    </row>
    <row r="21" spans="1:49" ht="19.95" customHeight="1">
      <c r="A21" s="33"/>
      <c r="B21" s="763"/>
      <c r="C21" s="539" t="s">
        <v>37</v>
      </c>
      <c r="D21" s="539"/>
      <c r="E21" s="539"/>
      <c r="F21" s="757"/>
      <c r="G21" s="757"/>
      <c r="H21" s="758" t="s">
        <v>38</v>
      </c>
      <c r="I21" s="758"/>
      <c r="J21" s="758"/>
      <c r="K21" s="758"/>
      <c r="L21" s="758"/>
      <c r="M21" s="758"/>
      <c r="N21" s="758"/>
      <c r="O21" s="758"/>
      <c r="P21" s="758"/>
      <c r="Q21" s="758"/>
      <c r="R21" s="758"/>
      <c r="S21" s="758"/>
      <c r="T21" s="758"/>
      <c r="U21" s="758"/>
      <c r="V21" s="758"/>
      <c r="W21" s="758"/>
      <c r="X21" s="758"/>
      <c r="Y21" s="758"/>
      <c r="Z21" s="758"/>
      <c r="AA21" s="758"/>
      <c r="AB21" s="758"/>
      <c r="AC21" s="758"/>
      <c r="AD21" s="758"/>
      <c r="AE21" s="758"/>
      <c r="AF21" s="758"/>
      <c r="AG21" s="758"/>
      <c r="AH21" s="758"/>
      <c r="AI21" s="758"/>
      <c r="AJ21" s="210"/>
      <c r="AL21" s="33"/>
      <c r="AM21" s="33"/>
      <c r="AN21" s="33"/>
      <c r="AR21" s="25"/>
      <c r="AW21" s="393">
        <f>COUNTIF(F21:G24,"✓")+COUNTIF(F21:G24,"誓約")</f>
        <v>0</v>
      </c>
    </row>
    <row r="22" spans="1:49" ht="19.95" customHeight="1">
      <c r="A22" s="33"/>
      <c r="B22" s="763"/>
      <c r="C22" s="539"/>
      <c r="D22" s="539"/>
      <c r="E22" s="539"/>
      <c r="F22" s="757"/>
      <c r="G22" s="757"/>
      <c r="H22" s="758" t="s">
        <v>39</v>
      </c>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210"/>
      <c r="AL22" s="33"/>
      <c r="AM22" s="33"/>
      <c r="AN22" s="33"/>
      <c r="AR22" s="25"/>
      <c r="AW22" s="393"/>
    </row>
    <row r="23" spans="1:49" ht="30" customHeight="1">
      <c r="A23" s="33"/>
      <c r="B23" s="763"/>
      <c r="C23" s="539"/>
      <c r="D23" s="539"/>
      <c r="E23" s="539"/>
      <c r="F23" s="757"/>
      <c r="G23" s="757"/>
      <c r="H23" s="758" t="s">
        <v>40</v>
      </c>
      <c r="I23" s="758"/>
      <c r="J23" s="758"/>
      <c r="K23" s="758"/>
      <c r="L23" s="758"/>
      <c r="M23" s="758"/>
      <c r="N23" s="758"/>
      <c r="O23" s="758"/>
      <c r="P23" s="758"/>
      <c r="Q23" s="758"/>
      <c r="R23" s="758"/>
      <c r="S23" s="758"/>
      <c r="T23" s="758"/>
      <c r="U23" s="758"/>
      <c r="V23" s="758"/>
      <c r="W23" s="758"/>
      <c r="X23" s="758"/>
      <c r="Y23" s="758"/>
      <c r="Z23" s="758"/>
      <c r="AA23" s="758"/>
      <c r="AB23" s="758"/>
      <c r="AC23" s="758"/>
      <c r="AD23" s="758"/>
      <c r="AE23" s="758"/>
      <c r="AF23" s="758"/>
      <c r="AG23" s="758"/>
      <c r="AH23" s="758"/>
      <c r="AI23" s="758"/>
      <c r="AJ23" s="210"/>
      <c r="AL23" s="33"/>
      <c r="AM23" s="33"/>
      <c r="AN23" s="33"/>
      <c r="AR23" s="25"/>
      <c r="AW23" s="393"/>
    </row>
    <row r="24" spans="1:49" ht="19.95" customHeight="1">
      <c r="A24" s="33"/>
      <c r="B24" s="763"/>
      <c r="C24" s="539"/>
      <c r="D24" s="539"/>
      <c r="E24" s="539"/>
      <c r="F24" s="757"/>
      <c r="G24" s="757"/>
      <c r="H24" s="758" t="s">
        <v>41</v>
      </c>
      <c r="I24" s="758"/>
      <c r="J24" s="758"/>
      <c r="K24" s="758"/>
      <c r="L24" s="758"/>
      <c r="M24" s="758"/>
      <c r="N24" s="758"/>
      <c r="O24" s="758"/>
      <c r="P24" s="758"/>
      <c r="Q24" s="758"/>
      <c r="R24" s="758"/>
      <c r="S24" s="758"/>
      <c r="T24" s="758"/>
      <c r="U24" s="758"/>
      <c r="V24" s="758"/>
      <c r="W24" s="758"/>
      <c r="X24" s="758"/>
      <c r="Y24" s="758"/>
      <c r="Z24" s="758"/>
      <c r="AA24" s="758"/>
      <c r="AB24" s="758"/>
      <c r="AC24" s="758"/>
      <c r="AD24" s="758"/>
      <c r="AE24" s="758"/>
      <c r="AF24" s="758"/>
      <c r="AG24" s="758"/>
      <c r="AH24" s="758"/>
      <c r="AI24" s="758"/>
      <c r="AJ24" s="210"/>
      <c r="AL24" s="33"/>
      <c r="AM24" s="33"/>
      <c r="AN24" s="33"/>
      <c r="AR24" s="25"/>
      <c r="AW24" s="393"/>
    </row>
    <row r="25" spans="1:49" ht="38.4" customHeight="1">
      <c r="A25" s="33"/>
      <c r="B25" s="763"/>
      <c r="C25" s="539" t="s">
        <v>42</v>
      </c>
      <c r="D25" s="539"/>
      <c r="E25" s="539"/>
      <c r="F25" s="757"/>
      <c r="G25" s="757"/>
      <c r="H25" s="758" t="s">
        <v>43</v>
      </c>
      <c r="I25" s="758"/>
      <c r="J25" s="758"/>
      <c r="K25" s="758"/>
      <c r="L25" s="758"/>
      <c r="M25" s="758"/>
      <c r="N25" s="758"/>
      <c r="O25" s="758"/>
      <c r="P25" s="758"/>
      <c r="Q25" s="758"/>
      <c r="R25" s="758"/>
      <c r="S25" s="758"/>
      <c r="T25" s="758"/>
      <c r="U25" s="758"/>
      <c r="V25" s="758"/>
      <c r="W25" s="758"/>
      <c r="X25" s="758"/>
      <c r="Y25" s="758"/>
      <c r="Z25" s="758"/>
      <c r="AA25" s="758"/>
      <c r="AB25" s="758"/>
      <c r="AC25" s="758"/>
      <c r="AD25" s="758"/>
      <c r="AE25" s="758"/>
      <c r="AF25" s="758"/>
      <c r="AG25" s="758"/>
      <c r="AH25" s="758"/>
      <c r="AI25" s="758"/>
      <c r="AJ25" s="210"/>
      <c r="AL25" s="33"/>
      <c r="AM25" s="33"/>
      <c r="AN25" s="33"/>
      <c r="AR25" s="25"/>
      <c r="AW25" s="393">
        <f>COUNTIF(F25:G28,"✓")+COUNTIF(F25:G28,"誓約")</f>
        <v>0</v>
      </c>
    </row>
    <row r="26" spans="1:49" ht="19.95" customHeight="1">
      <c r="A26" s="33"/>
      <c r="B26" s="763"/>
      <c r="C26" s="539"/>
      <c r="D26" s="539"/>
      <c r="E26" s="539"/>
      <c r="F26" s="757"/>
      <c r="G26" s="757"/>
      <c r="H26" s="758" t="s">
        <v>44</v>
      </c>
      <c r="I26" s="758"/>
      <c r="J26" s="758"/>
      <c r="K26" s="758"/>
      <c r="L26" s="758"/>
      <c r="M26" s="758"/>
      <c r="N26" s="758"/>
      <c r="O26" s="758"/>
      <c r="P26" s="758"/>
      <c r="Q26" s="758"/>
      <c r="R26" s="758"/>
      <c r="S26" s="758"/>
      <c r="T26" s="758"/>
      <c r="U26" s="758"/>
      <c r="V26" s="758"/>
      <c r="W26" s="758"/>
      <c r="X26" s="758"/>
      <c r="Y26" s="758"/>
      <c r="Z26" s="758"/>
      <c r="AA26" s="758"/>
      <c r="AB26" s="758"/>
      <c r="AC26" s="758"/>
      <c r="AD26" s="758"/>
      <c r="AE26" s="758"/>
      <c r="AF26" s="758"/>
      <c r="AG26" s="758"/>
      <c r="AH26" s="758"/>
      <c r="AI26" s="758"/>
      <c r="AJ26" s="210"/>
      <c r="AL26" s="33"/>
      <c r="AM26" s="33"/>
      <c r="AN26" s="33"/>
      <c r="AR26" s="25"/>
      <c r="AW26" s="393"/>
    </row>
    <row r="27" spans="1:49" ht="19.95" customHeight="1">
      <c r="A27" s="33"/>
      <c r="B27" s="763"/>
      <c r="C27" s="539"/>
      <c r="D27" s="539"/>
      <c r="E27" s="539"/>
      <c r="F27" s="757"/>
      <c r="G27" s="757"/>
      <c r="H27" s="758" t="s">
        <v>45</v>
      </c>
      <c r="I27" s="758"/>
      <c r="J27" s="758"/>
      <c r="K27" s="758"/>
      <c r="L27" s="758"/>
      <c r="M27" s="758"/>
      <c r="N27" s="758"/>
      <c r="O27" s="758"/>
      <c r="P27" s="758"/>
      <c r="Q27" s="758"/>
      <c r="R27" s="758"/>
      <c r="S27" s="758"/>
      <c r="T27" s="758"/>
      <c r="U27" s="758"/>
      <c r="V27" s="758"/>
      <c r="W27" s="758"/>
      <c r="X27" s="758"/>
      <c r="Y27" s="758"/>
      <c r="Z27" s="758"/>
      <c r="AA27" s="758"/>
      <c r="AB27" s="758"/>
      <c r="AC27" s="758"/>
      <c r="AD27" s="758"/>
      <c r="AE27" s="758"/>
      <c r="AF27" s="758"/>
      <c r="AG27" s="758"/>
      <c r="AH27" s="758"/>
      <c r="AI27" s="758"/>
      <c r="AJ27" s="210"/>
      <c r="AL27" s="33"/>
      <c r="AM27" s="33"/>
      <c r="AN27" s="33"/>
      <c r="AR27" s="25"/>
      <c r="AW27" s="393"/>
    </row>
    <row r="28" spans="1:49" ht="19.95" customHeight="1">
      <c r="A28" s="33"/>
      <c r="B28" s="763"/>
      <c r="C28" s="539"/>
      <c r="D28" s="539"/>
      <c r="E28" s="539"/>
      <c r="F28" s="757"/>
      <c r="G28" s="757"/>
      <c r="H28" s="758" t="s">
        <v>46</v>
      </c>
      <c r="I28" s="758"/>
      <c r="J28" s="758"/>
      <c r="K28" s="758"/>
      <c r="L28" s="758"/>
      <c r="M28" s="758"/>
      <c r="N28" s="758"/>
      <c r="O28" s="758"/>
      <c r="P28" s="758"/>
      <c r="Q28" s="758"/>
      <c r="R28" s="758"/>
      <c r="S28" s="758"/>
      <c r="T28" s="758"/>
      <c r="U28" s="758"/>
      <c r="V28" s="758"/>
      <c r="W28" s="758"/>
      <c r="X28" s="758"/>
      <c r="Y28" s="758"/>
      <c r="Z28" s="758"/>
      <c r="AA28" s="758"/>
      <c r="AB28" s="758"/>
      <c r="AC28" s="758"/>
      <c r="AD28" s="758"/>
      <c r="AE28" s="758"/>
      <c r="AF28" s="758"/>
      <c r="AG28" s="758"/>
      <c r="AH28" s="758"/>
      <c r="AI28" s="758"/>
      <c r="AJ28" s="210"/>
      <c r="AL28" s="33"/>
      <c r="AM28" s="33"/>
      <c r="AN28" s="33"/>
      <c r="AR28" s="25"/>
      <c r="AW28" s="393"/>
    </row>
    <row r="29" spans="1:49" ht="19.95" customHeight="1">
      <c r="A29" s="33"/>
      <c r="B29" s="763"/>
      <c r="C29" s="539" t="s">
        <v>47</v>
      </c>
      <c r="D29" s="539"/>
      <c r="E29" s="539"/>
      <c r="F29" s="757"/>
      <c r="G29" s="757"/>
      <c r="H29" s="758" t="s">
        <v>48</v>
      </c>
      <c r="I29" s="758"/>
      <c r="J29" s="758"/>
      <c r="K29" s="758"/>
      <c r="L29" s="758"/>
      <c r="M29" s="758"/>
      <c r="N29" s="758"/>
      <c r="O29" s="758"/>
      <c r="P29" s="758"/>
      <c r="Q29" s="758"/>
      <c r="R29" s="758"/>
      <c r="S29" s="758"/>
      <c r="T29" s="758"/>
      <c r="U29" s="758"/>
      <c r="V29" s="758"/>
      <c r="W29" s="758"/>
      <c r="X29" s="758"/>
      <c r="Y29" s="758"/>
      <c r="Z29" s="758"/>
      <c r="AA29" s="758"/>
      <c r="AB29" s="758"/>
      <c r="AC29" s="758"/>
      <c r="AD29" s="758"/>
      <c r="AE29" s="758"/>
      <c r="AF29" s="758"/>
      <c r="AG29" s="758"/>
      <c r="AH29" s="758"/>
      <c r="AI29" s="758"/>
      <c r="AJ29" s="210"/>
      <c r="AL29" s="33"/>
      <c r="AM29" s="33"/>
      <c r="AN29" s="33"/>
      <c r="AR29" s="25"/>
      <c r="AW29" s="393">
        <f>COUNTIF(F29:G32,"✓")+COUNTIF(F29:G32,"誓約")</f>
        <v>0</v>
      </c>
    </row>
    <row r="30" spans="1:49" ht="30.6" customHeight="1">
      <c r="A30" s="33"/>
      <c r="B30" s="763"/>
      <c r="C30" s="539"/>
      <c r="D30" s="539"/>
      <c r="E30" s="539"/>
      <c r="F30" s="757"/>
      <c r="G30" s="757"/>
      <c r="H30" s="758" t="s">
        <v>49</v>
      </c>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c r="AH30" s="758"/>
      <c r="AI30" s="758"/>
      <c r="AJ30" s="210"/>
      <c r="AL30" s="33"/>
      <c r="AM30" s="33"/>
      <c r="AN30" s="33"/>
      <c r="AR30" s="25"/>
      <c r="AW30" s="393"/>
    </row>
    <row r="31" spans="1:49" ht="35.4" customHeight="1">
      <c r="A31" s="33"/>
      <c r="B31" s="763"/>
      <c r="C31" s="539"/>
      <c r="D31" s="539"/>
      <c r="E31" s="539"/>
      <c r="F31" s="757"/>
      <c r="G31" s="757"/>
      <c r="H31" s="758" t="s">
        <v>50</v>
      </c>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210"/>
      <c r="AL31" s="33"/>
      <c r="AM31" s="33"/>
      <c r="AN31" s="33"/>
      <c r="AR31" s="25"/>
      <c r="AW31" s="393"/>
    </row>
    <row r="32" spans="1:49" ht="28.8" customHeight="1">
      <c r="A32" s="33"/>
      <c r="B32" s="763"/>
      <c r="C32" s="539"/>
      <c r="D32" s="539"/>
      <c r="E32" s="539"/>
      <c r="F32" s="757"/>
      <c r="G32" s="757"/>
      <c r="H32" s="758" t="s">
        <v>51</v>
      </c>
      <c r="I32" s="758"/>
      <c r="J32" s="758"/>
      <c r="K32" s="758"/>
      <c r="L32" s="758"/>
      <c r="M32" s="758"/>
      <c r="N32" s="758"/>
      <c r="O32" s="758"/>
      <c r="P32" s="758"/>
      <c r="Q32" s="758"/>
      <c r="R32" s="758"/>
      <c r="S32" s="758"/>
      <c r="T32" s="758"/>
      <c r="U32" s="758"/>
      <c r="V32" s="758"/>
      <c r="W32" s="758"/>
      <c r="X32" s="758"/>
      <c r="Y32" s="758"/>
      <c r="Z32" s="758"/>
      <c r="AA32" s="758"/>
      <c r="AB32" s="758"/>
      <c r="AC32" s="758"/>
      <c r="AD32" s="758"/>
      <c r="AE32" s="758"/>
      <c r="AF32" s="758"/>
      <c r="AG32" s="758"/>
      <c r="AH32" s="758"/>
      <c r="AI32" s="758"/>
      <c r="AJ32" s="210"/>
      <c r="AL32" s="33"/>
      <c r="AM32" s="33"/>
      <c r="AN32" s="33"/>
      <c r="AR32" s="25"/>
      <c r="AW32" s="393"/>
    </row>
    <row r="33" spans="1:49" ht="19.95" customHeight="1">
      <c r="A33" s="33"/>
      <c r="B33" s="763"/>
      <c r="C33" s="539" t="s">
        <v>52</v>
      </c>
      <c r="D33" s="539"/>
      <c r="E33" s="539"/>
      <c r="F33" s="757"/>
      <c r="G33" s="757"/>
      <c r="H33" s="758" t="s">
        <v>53</v>
      </c>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210"/>
      <c r="AL33" s="33"/>
      <c r="AM33" s="33"/>
      <c r="AN33" s="33"/>
      <c r="AR33" s="25"/>
      <c r="AW33" s="393">
        <f>COUNTIF(F33:G36,"✓")+COUNTIF(F33:G36,"誓約")</f>
        <v>0</v>
      </c>
    </row>
    <row r="34" spans="1:49" ht="31.2" customHeight="1">
      <c r="A34" s="33"/>
      <c r="B34" s="763"/>
      <c r="C34" s="539"/>
      <c r="D34" s="539"/>
      <c r="E34" s="539"/>
      <c r="F34" s="757"/>
      <c r="G34" s="757"/>
      <c r="H34" s="758" t="s">
        <v>54</v>
      </c>
      <c r="I34" s="758"/>
      <c r="J34" s="758"/>
      <c r="K34" s="758"/>
      <c r="L34" s="758"/>
      <c r="M34" s="758"/>
      <c r="N34" s="758"/>
      <c r="O34" s="758"/>
      <c r="P34" s="758"/>
      <c r="Q34" s="758"/>
      <c r="R34" s="758"/>
      <c r="S34" s="758"/>
      <c r="T34" s="758"/>
      <c r="U34" s="758"/>
      <c r="V34" s="758"/>
      <c r="W34" s="758"/>
      <c r="X34" s="758"/>
      <c r="Y34" s="758"/>
      <c r="Z34" s="758"/>
      <c r="AA34" s="758"/>
      <c r="AB34" s="758"/>
      <c r="AC34" s="758"/>
      <c r="AD34" s="758"/>
      <c r="AE34" s="758"/>
      <c r="AF34" s="758"/>
      <c r="AG34" s="758"/>
      <c r="AH34" s="758"/>
      <c r="AI34" s="758"/>
      <c r="AJ34" s="210"/>
      <c r="AL34" s="33"/>
      <c r="AM34" s="33"/>
      <c r="AN34" s="33"/>
      <c r="AR34" s="25"/>
      <c r="AW34" s="393"/>
    </row>
    <row r="35" spans="1:49" ht="35.4" customHeight="1">
      <c r="A35" s="33"/>
      <c r="B35" s="763"/>
      <c r="C35" s="539"/>
      <c r="D35" s="539"/>
      <c r="E35" s="539"/>
      <c r="F35" s="757"/>
      <c r="G35" s="757"/>
      <c r="H35" s="758" t="s">
        <v>2435</v>
      </c>
      <c r="I35" s="758"/>
      <c r="J35" s="758"/>
      <c r="K35" s="758"/>
      <c r="L35" s="758"/>
      <c r="M35" s="758"/>
      <c r="N35" s="758"/>
      <c r="O35" s="758"/>
      <c r="P35" s="758"/>
      <c r="Q35" s="758"/>
      <c r="R35" s="758"/>
      <c r="S35" s="758"/>
      <c r="T35" s="758"/>
      <c r="U35" s="758"/>
      <c r="V35" s="758"/>
      <c r="W35" s="758"/>
      <c r="X35" s="758"/>
      <c r="Y35" s="758"/>
      <c r="Z35" s="758"/>
      <c r="AA35" s="758"/>
      <c r="AB35" s="758"/>
      <c r="AC35" s="758"/>
      <c r="AD35" s="758"/>
      <c r="AE35" s="758"/>
      <c r="AF35" s="758"/>
      <c r="AG35" s="758"/>
      <c r="AH35" s="758"/>
      <c r="AI35" s="758"/>
      <c r="AJ35" s="210"/>
      <c r="AL35" s="33"/>
      <c r="AM35" s="33"/>
      <c r="AN35" s="33"/>
      <c r="AR35" s="25"/>
      <c r="AW35" s="393"/>
    </row>
    <row r="36" spans="1:49" ht="19.95" customHeight="1">
      <c r="B36" s="763"/>
      <c r="C36" s="539"/>
      <c r="D36" s="539"/>
      <c r="E36" s="539"/>
      <c r="F36" s="757"/>
      <c r="G36" s="757"/>
      <c r="H36" s="758" t="s">
        <v>55</v>
      </c>
      <c r="I36" s="758"/>
      <c r="J36" s="758"/>
      <c r="K36" s="758"/>
      <c r="L36" s="758"/>
      <c r="M36" s="758"/>
      <c r="N36" s="758"/>
      <c r="O36" s="758"/>
      <c r="P36" s="758"/>
      <c r="Q36" s="758"/>
      <c r="R36" s="758"/>
      <c r="S36" s="758"/>
      <c r="T36" s="758"/>
      <c r="U36" s="758"/>
      <c r="V36" s="758"/>
      <c r="W36" s="758"/>
      <c r="X36" s="758"/>
      <c r="Y36" s="758"/>
      <c r="Z36" s="758"/>
      <c r="AA36" s="758"/>
      <c r="AB36" s="758"/>
      <c r="AC36" s="758"/>
      <c r="AD36" s="758"/>
      <c r="AE36" s="758"/>
      <c r="AF36" s="758"/>
      <c r="AG36" s="758"/>
      <c r="AH36" s="758"/>
      <c r="AI36" s="758"/>
      <c r="AJ36" s="210"/>
      <c r="AL36" s="33"/>
      <c r="AM36" s="33"/>
      <c r="AN36" s="33"/>
      <c r="AR36" s="25"/>
      <c r="AW36" s="393"/>
    </row>
    <row r="37" spans="1:49" ht="25.05" customHeight="1">
      <c r="A37" s="33"/>
      <c r="B37" s="763"/>
      <c r="C37" s="539" t="s">
        <v>56</v>
      </c>
      <c r="D37" s="539"/>
      <c r="E37" s="539"/>
      <c r="F37" s="757"/>
      <c r="G37" s="757"/>
      <c r="H37" s="768" t="s">
        <v>57</v>
      </c>
      <c r="I37" s="768"/>
      <c r="J37" s="768"/>
      <c r="K37" s="768"/>
      <c r="L37" s="768"/>
      <c r="M37" s="768"/>
      <c r="N37" s="768"/>
      <c r="O37" s="768"/>
      <c r="P37" s="768"/>
      <c r="Q37" s="768"/>
      <c r="R37" s="768"/>
      <c r="S37" s="768"/>
      <c r="T37" s="768"/>
      <c r="U37" s="768"/>
      <c r="V37" s="768"/>
      <c r="W37" s="768"/>
      <c r="X37" s="768"/>
      <c r="Y37" s="768"/>
      <c r="Z37" s="768"/>
      <c r="AA37" s="768"/>
      <c r="AB37" s="768"/>
      <c r="AC37" s="768"/>
      <c r="AD37" s="768"/>
      <c r="AE37" s="768"/>
      <c r="AF37" s="768"/>
      <c r="AG37" s="768"/>
      <c r="AH37" s="768"/>
      <c r="AI37" s="768"/>
      <c r="AJ37" s="210"/>
      <c r="AL37" s="33"/>
      <c r="AM37" s="33"/>
      <c r="AN37" s="33"/>
      <c r="AR37" s="25"/>
      <c r="AW37" s="393">
        <f>COUNTIF(F37:G44,"✓")+COUNTIF(F37:G44,"誓約")</f>
        <v>0</v>
      </c>
    </row>
    <row r="38" spans="1:49" ht="25.05" customHeight="1">
      <c r="A38" s="210"/>
      <c r="B38" s="763"/>
      <c r="C38" s="539"/>
      <c r="D38" s="539"/>
      <c r="E38" s="539"/>
      <c r="F38" s="757"/>
      <c r="G38" s="757"/>
      <c r="H38" s="768" t="s">
        <v>58</v>
      </c>
      <c r="I38" s="768"/>
      <c r="J38" s="768"/>
      <c r="K38" s="768"/>
      <c r="L38" s="768"/>
      <c r="M38" s="768"/>
      <c r="N38" s="768"/>
      <c r="O38" s="768"/>
      <c r="P38" s="768"/>
      <c r="Q38" s="768"/>
      <c r="R38" s="768"/>
      <c r="S38" s="768"/>
      <c r="T38" s="768"/>
      <c r="U38" s="768"/>
      <c r="V38" s="768"/>
      <c r="W38" s="768"/>
      <c r="X38" s="768"/>
      <c r="Y38" s="768"/>
      <c r="Z38" s="768"/>
      <c r="AA38" s="768"/>
      <c r="AB38" s="768"/>
      <c r="AC38" s="768"/>
      <c r="AD38" s="768"/>
      <c r="AE38" s="768"/>
      <c r="AF38" s="768"/>
      <c r="AG38" s="768"/>
      <c r="AH38" s="768"/>
      <c r="AI38" s="768"/>
      <c r="AJ38" s="210"/>
      <c r="AL38" s="33"/>
      <c r="AM38" s="33"/>
      <c r="AN38" s="33"/>
      <c r="AR38" s="25"/>
      <c r="AW38" s="393"/>
    </row>
    <row r="39" spans="1:49" ht="25.05" customHeight="1">
      <c r="A39" s="210"/>
      <c r="B39" s="763"/>
      <c r="C39" s="539"/>
      <c r="D39" s="539"/>
      <c r="E39" s="539"/>
      <c r="F39" s="757"/>
      <c r="G39" s="757"/>
      <c r="H39" s="768" t="s">
        <v>59</v>
      </c>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210"/>
      <c r="AL39" s="33"/>
      <c r="AM39" s="33"/>
      <c r="AN39" s="33"/>
      <c r="AR39" s="25"/>
      <c r="AW39" s="393"/>
    </row>
    <row r="40" spans="1:49" ht="25.05" customHeight="1">
      <c r="A40" s="210"/>
      <c r="B40" s="763"/>
      <c r="C40" s="539"/>
      <c r="D40" s="539"/>
      <c r="E40" s="539"/>
      <c r="F40" s="757"/>
      <c r="G40" s="757"/>
      <c r="H40" s="768" t="s">
        <v>60</v>
      </c>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210"/>
      <c r="AL40" s="33"/>
      <c r="AM40" s="33"/>
      <c r="AN40" s="33"/>
      <c r="AR40" s="25"/>
      <c r="AW40" s="393"/>
    </row>
    <row r="41" spans="1:49" ht="25.05" customHeight="1">
      <c r="A41" s="210"/>
      <c r="B41" s="763"/>
      <c r="C41" s="539"/>
      <c r="D41" s="539"/>
      <c r="E41" s="539"/>
      <c r="F41" s="757"/>
      <c r="G41" s="757"/>
      <c r="H41" s="768" t="s">
        <v>61</v>
      </c>
      <c r="I41" s="768"/>
      <c r="J41" s="768"/>
      <c r="K41" s="768"/>
      <c r="L41" s="768"/>
      <c r="M41" s="768"/>
      <c r="N41" s="768"/>
      <c r="O41" s="768"/>
      <c r="P41" s="768"/>
      <c r="Q41" s="768"/>
      <c r="R41" s="768"/>
      <c r="S41" s="768"/>
      <c r="T41" s="768"/>
      <c r="U41" s="768"/>
      <c r="V41" s="768"/>
      <c r="W41" s="768"/>
      <c r="X41" s="768"/>
      <c r="Y41" s="768"/>
      <c r="Z41" s="768"/>
      <c r="AA41" s="768"/>
      <c r="AB41" s="768"/>
      <c r="AC41" s="768"/>
      <c r="AD41" s="768"/>
      <c r="AE41" s="768"/>
      <c r="AF41" s="768"/>
      <c r="AG41" s="768"/>
      <c r="AH41" s="768"/>
      <c r="AI41" s="768"/>
      <c r="AJ41" s="210"/>
      <c r="AL41" s="33"/>
      <c r="AM41" s="33"/>
      <c r="AN41" s="33"/>
      <c r="AR41" s="25"/>
      <c r="AW41" s="393"/>
    </row>
    <row r="42" spans="1:49" ht="34.799999999999997" customHeight="1">
      <c r="A42" s="210"/>
      <c r="B42" s="763"/>
      <c r="C42" s="539"/>
      <c r="D42" s="539"/>
      <c r="E42" s="539"/>
      <c r="F42" s="757"/>
      <c r="G42" s="757"/>
      <c r="H42" s="768" t="s">
        <v>62</v>
      </c>
      <c r="I42" s="768"/>
      <c r="J42" s="768"/>
      <c r="K42" s="768"/>
      <c r="L42" s="768"/>
      <c r="M42" s="768"/>
      <c r="N42" s="768"/>
      <c r="O42" s="768"/>
      <c r="P42" s="768"/>
      <c r="Q42" s="768"/>
      <c r="R42" s="768"/>
      <c r="S42" s="768"/>
      <c r="T42" s="768"/>
      <c r="U42" s="768"/>
      <c r="V42" s="768"/>
      <c r="W42" s="768"/>
      <c r="X42" s="768"/>
      <c r="Y42" s="768"/>
      <c r="Z42" s="768"/>
      <c r="AA42" s="768"/>
      <c r="AB42" s="768"/>
      <c r="AC42" s="768"/>
      <c r="AD42" s="768"/>
      <c r="AE42" s="768"/>
      <c r="AF42" s="768"/>
      <c r="AG42" s="768"/>
      <c r="AH42" s="768"/>
      <c r="AI42" s="768"/>
      <c r="AJ42" s="210"/>
      <c r="AL42" s="33"/>
      <c r="AM42" s="33"/>
      <c r="AR42" s="25"/>
      <c r="AW42" s="393"/>
    </row>
    <row r="43" spans="1:49" ht="40.049999999999997" customHeight="1">
      <c r="A43" s="210"/>
      <c r="B43" s="763"/>
      <c r="C43" s="539"/>
      <c r="D43" s="539"/>
      <c r="E43" s="539"/>
      <c r="F43" s="757"/>
      <c r="G43" s="757"/>
      <c r="H43" s="758" t="s">
        <v>2436</v>
      </c>
      <c r="I43" s="758"/>
      <c r="J43" s="758"/>
      <c r="K43" s="758"/>
      <c r="L43" s="758"/>
      <c r="M43" s="758"/>
      <c r="N43" s="758"/>
      <c r="O43" s="758"/>
      <c r="P43" s="758"/>
      <c r="Q43" s="758"/>
      <c r="R43" s="758"/>
      <c r="S43" s="758"/>
      <c r="T43" s="758"/>
      <c r="U43" s="758"/>
      <c r="V43" s="758"/>
      <c r="W43" s="758"/>
      <c r="X43" s="758"/>
      <c r="Y43" s="758"/>
      <c r="Z43" s="758"/>
      <c r="AA43" s="758"/>
      <c r="AB43" s="758"/>
      <c r="AC43" s="758"/>
      <c r="AD43" s="758"/>
      <c r="AE43" s="758"/>
      <c r="AF43" s="758"/>
      <c r="AG43" s="758"/>
      <c r="AH43" s="758"/>
      <c r="AI43" s="758"/>
      <c r="AJ43" s="210"/>
      <c r="AL43" s="33"/>
      <c r="AM43" s="33"/>
      <c r="AR43" s="25"/>
      <c r="AW43" s="393"/>
    </row>
    <row r="44" spans="1:49" ht="40.049999999999997" customHeight="1">
      <c r="A44" s="210"/>
      <c r="B44" s="763"/>
      <c r="C44" s="539"/>
      <c r="D44" s="539"/>
      <c r="E44" s="539"/>
      <c r="F44" s="757"/>
      <c r="G44" s="757"/>
      <c r="H44" s="758" t="s">
        <v>2416</v>
      </c>
      <c r="I44" s="758"/>
      <c r="J44" s="758"/>
      <c r="K44" s="758"/>
      <c r="L44" s="758"/>
      <c r="M44" s="758"/>
      <c r="N44" s="758"/>
      <c r="O44" s="758"/>
      <c r="P44" s="758"/>
      <c r="Q44" s="758"/>
      <c r="R44" s="758"/>
      <c r="S44" s="758"/>
      <c r="T44" s="758"/>
      <c r="U44" s="758"/>
      <c r="V44" s="758"/>
      <c r="W44" s="758"/>
      <c r="X44" s="758"/>
      <c r="Y44" s="758"/>
      <c r="Z44" s="758"/>
      <c r="AA44" s="758"/>
      <c r="AB44" s="758"/>
      <c r="AC44" s="758"/>
      <c r="AD44" s="758"/>
      <c r="AE44" s="758"/>
      <c r="AF44" s="758"/>
      <c r="AG44" s="758"/>
      <c r="AH44" s="758"/>
      <c r="AI44" s="758"/>
      <c r="AJ44" s="210"/>
      <c r="AL44" s="33"/>
      <c r="AM44" s="33"/>
      <c r="AR44" s="25"/>
      <c r="AW44" s="393"/>
    </row>
    <row r="45" spans="1:49" ht="21" customHeight="1">
      <c r="A45" s="210"/>
      <c r="B45" s="763"/>
      <c r="C45" s="539"/>
      <c r="D45" s="539"/>
      <c r="E45" s="539"/>
      <c r="F45" s="757"/>
      <c r="G45" s="757"/>
      <c r="H45" s="770" t="s">
        <v>2437</v>
      </c>
      <c r="I45" s="770"/>
      <c r="J45" s="770"/>
      <c r="K45" s="770"/>
      <c r="L45" s="770"/>
      <c r="M45" s="770"/>
      <c r="N45" s="770"/>
      <c r="O45" s="770"/>
      <c r="P45" s="770"/>
      <c r="Q45" s="770"/>
      <c r="R45" s="770"/>
      <c r="S45" s="770"/>
      <c r="T45" s="770"/>
      <c r="U45" s="770"/>
      <c r="V45" s="770"/>
      <c r="W45" s="770"/>
      <c r="X45" s="770"/>
      <c r="Y45" s="770"/>
      <c r="Z45" s="770"/>
      <c r="AA45" s="770"/>
      <c r="AB45" s="770"/>
      <c r="AC45" s="770"/>
      <c r="AD45" s="770"/>
      <c r="AE45" s="770"/>
      <c r="AF45" s="770"/>
      <c r="AG45" s="770"/>
      <c r="AH45" s="770"/>
      <c r="AI45" s="770"/>
      <c r="AJ45" s="210"/>
      <c r="AL45" s="33"/>
      <c r="AM45" s="33"/>
      <c r="AR45" s="25"/>
      <c r="AW45" s="393">
        <f>COUNTIF(F45,"✓")+COUNTIF(F45,"誓約")+COUNTIF(F44,"✓")+COUNTIF(F44,"誓約")</f>
        <v>0</v>
      </c>
    </row>
    <row r="46" spans="1:49" ht="31.2" customHeight="1">
      <c r="A46" s="33"/>
      <c r="B46" s="763"/>
      <c r="C46" s="539" t="s">
        <v>63</v>
      </c>
      <c r="D46" s="539"/>
      <c r="E46" s="539"/>
      <c r="F46" s="757"/>
      <c r="G46" s="757"/>
      <c r="H46" s="768" t="s">
        <v>2438</v>
      </c>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210"/>
      <c r="AL46" s="26"/>
      <c r="AW46" s="394">
        <f>COUNTIF(F46:G49,"✓")+COUNTIF(F46:G49,"誓約")</f>
        <v>0</v>
      </c>
    </row>
    <row r="47" spans="1:49" ht="28.2" customHeight="1">
      <c r="A47" s="33"/>
      <c r="B47" s="763"/>
      <c r="C47" s="539"/>
      <c r="D47" s="539"/>
      <c r="E47" s="539"/>
      <c r="F47" s="757"/>
      <c r="G47" s="757"/>
      <c r="H47" s="758" t="s">
        <v>64</v>
      </c>
      <c r="I47" s="758"/>
      <c r="J47" s="758"/>
      <c r="K47" s="758"/>
      <c r="L47" s="758"/>
      <c r="M47" s="758"/>
      <c r="N47" s="758"/>
      <c r="O47" s="758"/>
      <c r="P47" s="758"/>
      <c r="Q47" s="758"/>
      <c r="R47" s="758"/>
      <c r="S47" s="758"/>
      <c r="T47" s="758"/>
      <c r="U47" s="758"/>
      <c r="V47" s="758"/>
      <c r="W47" s="758"/>
      <c r="X47" s="758"/>
      <c r="Y47" s="758"/>
      <c r="Z47" s="758"/>
      <c r="AA47" s="758"/>
      <c r="AB47" s="758"/>
      <c r="AC47" s="758"/>
      <c r="AD47" s="758"/>
      <c r="AE47" s="758"/>
      <c r="AF47" s="758"/>
      <c r="AG47" s="758"/>
      <c r="AH47" s="758"/>
      <c r="AI47" s="758"/>
      <c r="AJ47" s="210"/>
      <c r="AW47" s="394"/>
    </row>
    <row r="48" spans="1:49" ht="30" customHeight="1">
      <c r="A48" s="33"/>
      <c r="B48" s="763"/>
      <c r="C48" s="539"/>
      <c r="D48" s="539"/>
      <c r="E48" s="539"/>
      <c r="F48" s="757"/>
      <c r="G48" s="757"/>
      <c r="H48" s="758" t="s">
        <v>65</v>
      </c>
      <c r="I48" s="758"/>
      <c r="J48" s="758"/>
      <c r="K48" s="758"/>
      <c r="L48" s="758"/>
      <c r="M48" s="758"/>
      <c r="N48" s="758"/>
      <c r="O48" s="758"/>
      <c r="P48" s="758"/>
      <c r="Q48" s="758"/>
      <c r="R48" s="758"/>
      <c r="S48" s="758"/>
      <c r="T48" s="758"/>
      <c r="U48" s="758"/>
      <c r="V48" s="758"/>
      <c r="W48" s="758"/>
      <c r="X48" s="758"/>
      <c r="Y48" s="758"/>
      <c r="Z48" s="758"/>
      <c r="AA48" s="758"/>
      <c r="AB48" s="758"/>
      <c r="AC48" s="758"/>
      <c r="AD48" s="758"/>
      <c r="AE48" s="758"/>
      <c r="AF48" s="758"/>
      <c r="AG48" s="758"/>
      <c r="AH48" s="758"/>
      <c r="AI48" s="758"/>
      <c r="AJ48" s="210"/>
      <c r="AW48" s="394"/>
    </row>
    <row r="49" spans="1:49" ht="30" customHeight="1">
      <c r="A49" s="33"/>
      <c r="B49" s="764"/>
      <c r="C49" s="539"/>
      <c r="D49" s="539"/>
      <c r="E49" s="539"/>
      <c r="F49" s="757"/>
      <c r="G49" s="757"/>
      <c r="H49" s="758" t="s">
        <v>66</v>
      </c>
      <c r="I49" s="758"/>
      <c r="J49" s="758"/>
      <c r="K49" s="758"/>
      <c r="L49" s="758"/>
      <c r="M49" s="758"/>
      <c r="N49" s="758"/>
      <c r="O49" s="758"/>
      <c r="P49" s="758"/>
      <c r="Q49" s="758"/>
      <c r="R49" s="758"/>
      <c r="S49" s="758"/>
      <c r="T49" s="758"/>
      <c r="U49" s="758"/>
      <c r="V49" s="758"/>
      <c r="W49" s="758"/>
      <c r="X49" s="758"/>
      <c r="Y49" s="758"/>
      <c r="Z49" s="758"/>
      <c r="AA49" s="758"/>
      <c r="AB49" s="758"/>
      <c r="AC49" s="758"/>
      <c r="AD49" s="758"/>
      <c r="AE49" s="758"/>
      <c r="AF49" s="758"/>
      <c r="AG49" s="758"/>
      <c r="AH49" s="758"/>
      <c r="AI49" s="758"/>
      <c r="AJ49" s="210"/>
      <c r="AW49" s="394"/>
    </row>
    <row r="50" spans="1:49" ht="30" customHeight="1" thickBot="1">
      <c r="A50" s="184" t="s">
        <v>80</v>
      </c>
      <c r="B50" s="184"/>
      <c r="C50" s="184"/>
      <c r="D50" s="184"/>
      <c r="E50" s="184"/>
      <c r="F50" s="184"/>
      <c r="G50" s="184"/>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33"/>
      <c r="AK50" s="26"/>
      <c r="AL50" s="27"/>
    </row>
    <row r="51" spans="1:49" ht="19.95" customHeight="1" thickBot="1">
      <c r="A51" s="672" t="s">
        <v>67</v>
      </c>
      <c r="B51" s="672"/>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3"/>
      <c r="AH51" s="740" t="str" cm="1">
        <f t="array" ref="AH51">IF(G4="", "", IF(PRODUCT((A53:A59="✓")*1)=1,"○","×"))</f>
        <v/>
      </c>
      <c r="AI51" s="741"/>
      <c r="AJ51" s="30"/>
      <c r="AK51" s="754" t="s">
        <v>87</v>
      </c>
      <c r="AL51" s="755"/>
      <c r="AM51" s="755"/>
      <c r="AN51" s="755"/>
      <c r="AO51" s="755"/>
      <c r="AP51" s="755"/>
      <c r="AQ51" s="755"/>
      <c r="AR51" s="755"/>
      <c r="AS51" s="755"/>
      <c r="AT51" s="755"/>
      <c r="AU51" s="755"/>
      <c r="AV51" s="756"/>
    </row>
    <row r="52" spans="1:49" ht="31.2" customHeight="1" thickBot="1">
      <c r="A52" s="674" t="s">
        <v>82</v>
      </c>
      <c r="B52" s="675"/>
      <c r="C52" s="675"/>
      <c r="D52" s="675"/>
      <c r="E52" s="675"/>
      <c r="F52" s="675"/>
      <c r="G52" s="675"/>
      <c r="H52" s="675"/>
      <c r="I52" s="675"/>
      <c r="J52" s="675"/>
      <c r="K52" s="675"/>
      <c r="L52" s="675"/>
      <c r="M52" s="675"/>
      <c r="N52" s="675"/>
      <c r="O52" s="675"/>
      <c r="P52" s="675"/>
      <c r="Q52" s="675"/>
      <c r="R52" s="675"/>
      <c r="S52" s="675"/>
      <c r="T52" s="675"/>
      <c r="U52" s="675"/>
      <c r="V52" s="675"/>
      <c r="W52" s="675"/>
      <c r="X52" s="675"/>
      <c r="Y52" s="675"/>
      <c r="Z52" s="676"/>
      <c r="AA52" s="742" t="s">
        <v>83</v>
      </c>
      <c r="AB52" s="743"/>
      <c r="AC52" s="743"/>
      <c r="AD52" s="743"/>
      <c r="AE52" s="743"/>
      <c r="AF52" s="743"/>
      <c r="AG52" s="743"/>
      <c r="AH52" s="743"/>
      <c r="AI52" s="744"/>
      <c r="AJ52" s="33"/>
      <c r="AK52" s="26"/>
      <c r="AL52" s="27"/>
    </row>
    <row r="53" spans="1:49" s="33" customFormat="1" ht="19.95" customHeight="1">
      <c r="A53" s="75"/>
      <c r="B53" s="643" t="s">
        <v>2440</v>
      </c>
      <c r="C53" s="644"/>
      <c r="D53" s="644"/>
      <c r="E53" s="644"/>
      <c r="F53" s="644"/>
      <c r="G53" s="644"/>
      <c r="H53" s="644"/>
      <c r="I53" s="644"/>
      <c r="J53" s="644"/>
      <c r="K53" s="644"/>
      <c r="L53" s="644"/>
      <c r="M53" s="644"/>
      <c r="N53" s="644"/>
      <c r="O53" s="644"/>
      <c r="P53" s="644"/>
      <c r="Q53" s="644"/>
      <c r="R53" s="644"/>
      <c r="S53" s="644"/>
      <c r="T53" s="644"/>
      <c r="U53" s="644"/>
      <c r="V53" s="644"/>
      <c r="W53" s="644"/>
      <c r="X53" s="644"/>
      <c r="Y53" s="644"/>
      <c r="Z53" s="645"/>
      <c r="AA53" s="648" t="s">
        <v>69</v>
      </c>
      <c r="AB53" s="649"/>
      <c r="AC53" s="649"/>
      <c r="AD53" s="649"/>
      <c r="AE53" s="649"/>
      <c r="AF53" s="649"/>
      <c r="AG53" s="649"/>
      <c r="AH53" s="649"/>
      <c r="AI53" s="650"/>
      <c r="AJ53" s="40"/>
    </row>
    <row r="54" spans="1:49" ht="19.95" customHeight="1">
      <c r="A54" s="73"/>
      <c r="B54" s="643" t="s">
        <v>2054</v>
      </c>
      <c r="C54" s="644"/>
      <c r="D54" s="644"/>
      <c r="E54" s="644"/>
      <c r="F54" s="644"/>
      <c r="G54" s="644"/>
      <c r="H54" s="644"/>
      <c r="I54" s="644"/>
      <c r="J54" s="644"/>
      <c r="K54" s="644"/>
      <c r="L54" s="644"/>
      <c r="M54" s="644"/>
      <c r="N54" s="644"/>
      <c r="O54" s="644"/>
      <c r="P54" s="644"/>
      <c r="Q54" s="644"/>
      <c r="R54" s="644"/>
      <c r="S54" s="644"/>
      <c r="T54" s="644"/>
      <c r="U54" s="644"/>
      <c r="V54" s="644"/>
      <c r="W54" s="644"/>
      <c r="X54" s="644"/>
      <c r="Y54" s="644"/>
      <c r="Z54" s="645"/>
      <c r="AA54" s="651" t="s">
        <v>69</v>
      </c>
      <c r="AB54" s="652"/>
      <c r="AC54" s="652"/>
      <c r="AD54" s="652"/>
      <c r="AE54" s="652"/>
      <c r="AF54" s="652"/>
      <c r="AG54" s="652"/>
      <c r="AH54" s="652"/>
      <c r="AI54" s="653"/>
      <c r="AJ54" s="40"/>
      <c r="AW54" s="46"/>
    </row>
    <row r="55" spans="1:49" ht="28.2" customHeight="1">
      <c r="A55" s="73"/>
      <c r="B55" s="654" t="s">
        <v>84</v>
      </c>
      <c r="C55" s="655"/>
      <c r="D55" s="655"/>
      <c r="E55" s="655"/>
      <c r="F55" s="655"/>
      <c r="G55" s="655"/>
      <c r="H55" s="655"/>
      <c r="I55" s="655"/>
      <c r="J55" s="655"/>
      <c r="K55" s="655"/>
      <c r="L55" s="655"/>
      <c r="M55" s="655"/>
      <c r="N55" s="655"/>
      <c r="O55" s="655"/>
      <c r="P55" s="655"/>
      <c r="Q55" s="655"/>
      <c r="R55" s="655"/>
      <c r="S55" s="655"/>
      <c r="T55" s="655"/>
      <c r="U55" s="655"/>
      <c r="V55" s="655"/>
      <c r="W55" s="655"/>
      <c r="X55" s="655"/>
      <c r="Y55" s="655"/>
      <c r="Z55" s="656"/>
      <c r="AA55" s="651" t="s">
        <v>85</v>
      </c>
      <c r="AB55" s="652"/>
      <c r="AC55" s="652"/>
      <c r="AD55" s="652"/>
      <c r="AE55" s="652"/>
      <c r="AF55" s="652"/>
      <c r="AG55" s="652"/>
      <c r="AH55" s="652"/>
      <c r="AI55" s="653"/>
      <c r="AJ55" s="30"/>
    </row>
    <row r="56" spans="1:49" ht="34.950000000000003" customHeight="1">
      <c r="A56" s="73"/>
      <c r="B56" s="643" t="s">
        <v>68</v>
      </c>
      <c r="C56" s="644"/>
      <c r="D56" s="644"/>
      <c r="E56" s="644"/>
      <c r="F56" s="644"/>
      <c r="G56" s="644"/>
      <c r="H56" s="644"/>
      <c r="I56" s="644"/>
      <c r="J56" s="644"/>
      <c r="K56" s="644"/>
      <c r="L56" s="644"/>
      <c r="M56" s="644"/>
      <c r="N56" s="644"/>
      <c r="O56" s="644"/>
      <c r="P56" s="644"/>
      <c r="Q56" s="644"/>
      <c r="R56" s="644"/>
      <c r="S56" s="644"/>
      <c r="T56" s="644"/>
      <c r="U56" s="644"/>
      <c r="V56" s="644"/>
      <c r="W56" s="644"/>
      <c r="X56" s="644"/>
      <c r="Y56" s="644"/>
      <c r="Z56" s="645"/>
      <c r="AA56" s="648" t="s">
        <v>69</v>
      </c>
      <c r="AB56" s="649"/>
      <c r="AC56" s="649"/>
      <c r="AD56" s="649"/>
      <c r="AE56" s="649"/>
      <c r="AF56" s="649"/>
      <c r="AG56" s="649"/>
      <c r="AH56" s="649"/>
      <c r="AI56" s="650"/>
      <c r="AJ56" s="30"/>
    </row>
    <row r="57" spans="1:49" ht="33" customHeight="1">
      <c r="A57" s="73"/>
      <c r="B57" s="643" t="s">
        <v>70</v>
      </c>
      <c r="C57" s="644"/>
      <c r="D57" s="644"/>
      <c r="E57" s="644"/>
      <c r="F57" s="644"/>
      <c r="G57" s="644"/>
      <c r="H57" s="644"/>
      <c r="I57" s="644"/>
      <c r="J57" s="644"/>
      <c r="K57" s="644"/>
      <c r="L57" s="644"/>
      <c r="M57" s="644"/>
      <c r="N57" s="644"/>
      <c r="O57" s="644"/>
      <c r="P57" s="644"/>
      <c r="Q57" s="644"/>
      <c r="R57" s="644"/>
      <c r="S57" s="644"/>
      <c r="T57" s="644"/>
      <c r="U57" s="644"/>
      <c r="V57" s="644"/>
      <c r="W57" s="644"/>
      <c r="X57" s="644"/>
      <c r="Y57" s="644"/>
      <c r="Z57" s="645"/>
      <c r="AA57" s="651" t="s">
        <v>71</v>
      </c>
      <c r="AB57" s="652"/>
      <c r="AC57" s="652"/>
      <c r="AD57" s="652"/>
      <c r="AE57" s="652"/>
      <c r="AF57" s="652"/>
      <c r="AG57" s="652"/>
      <c r="AH57" s="652"/>
      <c r="AI57" s="653"/>
      <c r="AJ57" s="30"/>
    </row>
    <row r="58" spans="1:49" ht="19.95" customHeight="1">
      <c r="A58" s="73"/>
      <c r="B58" s="654" t="s">
        <v>86</v>
      </c>
      <c r="C58" s="655"/>
      <c r="D58" s="655"/>
      <c r="E58" s="655"/>
      <c r="F58" s="655"/>
      <c r="G58" s="655"/>
      <c r="H58" s="655"/>
      <c r="I58" s="655"/>
      <c r="J58" s="655"/>
      <c r="K58" s="655"/>
      <c r="L58" s="655"/>
      <c r="M58" s="655"/>
      <c r="N58" s="655"/>
      <c r="O58" s="655"/>
      <c r="P58" s="655"/>
      <c r="Q58" s="655"/>
      <c r="R58" s="655"/>
      <c r="S58" s="655"/>
      <c r="T58" s="655"/>
      <c r="U58" s="655"/>
      <c r="V58" s="655"/>
      <c r="W58" s="655"/>
      <c r="X58" s="655"/>
      <c r="Y58" s="655"/>
      <c r="Z58" s="656"/>
      <c r="AA58" s="648" t="s">
        <v>72</v>
      </c>
      <c r="AB58" s="649"/>
      <c r="AC58" s="649"/>
      <c r="AD58" s="649"/>
      <c r="AE58" s="649"/>
      <c r="AF58" s="649"/>
      <c r="AG58" s="649"/>
      <c r="AH58" s="649"/>
      <c r="AI58" s="650"/>
      <c r="AJ58" s="30"/>
    </row>
    <row r="59" spans="1:49" ht="19.95" customHeight="1" thickBot="1">
      <c r="A59" s="76"/>
      <c r="B59" s="646" t="s">
        <v>2053</v>
      </c>
      <c r="C59" s="641"/>
      <c r="D59" s="641"/>
      <c r="E59" s="641"/>
      <c r="F59" s="641"/>
      <c r="G59" s="641"/>
      <c r="H59" s="641"/>
      <c r="I59" s="641"/>
      <c r="J59" s="641"/>
      <c r="K59" s="641"/>
      <c r="L59" s="641"/>
      <c r="M59" s="641"/>
      <c r="N59" s="641"/>
      <c r="O59" s="641"/>
      <c r="P59" s="641"/>
      <c r="Q59" s="641"/>
      <c r="R59" s="641"/>
      <c r="S59" s="641"/>
      <c r="T59" s="641"/>
      <c r="U59" s="641"/>
      <c r="V59" s="641"/>
      <c r="W59" s="641"/>
      <c r="X59" s="641"/>
      <c r="Y59" s="641"/>
      <c r="Z59" s="647"/>
      <c r="AA59" s="648" t="s">
        <v>69</v>
      </c>
      <c r="AB59" s="649"/>
      <c r="AC59" s="649"/>
      <c r="AD59" s="649"/>
      <c r="AE59" s="649"/>
      <c r="AF59" s="649"/>
      <c r="AG59" s="649"/>
      <c r="AH59" s="649"/>
      <c r="AI59" s="65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8"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8" customHeight="1">
      <c r="A64" s="185" t="s">
        <v>92</v>
      </c>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7"/>
    </row>
    <row r="65" spans="1:48" ht="13.8" customHeight="1">
      <c r="A65" s="355" t="s">
        <v>2390</v>
      </c>
      <c r="B65" s="356"/>
      <c r="C65" s="356"/>
      <c r="D65" s="356"/>
      <c r="E65" s="356"/>
      <c r="F65" s="356"/>
      <c r="G65" s="356"/>
      <c r="H65" s="356"/>
      <c r="I65" s="356"/>
      <c r="J65" s="356"/>
      <c r="K65" s="356"/>
      <c r="L65" s="356"/>
      <c r="M65" s="356"/>
      <c r="N65" s="356"/>
      <c r="O65" s="356"/>
      <c r="P65" s="356"/>
      <c r="Q65" s="356"/>
      <c r="R65" s="356"/>
      <c r="S65" s="356"/>
      <c r="T65" s="356"/>
      <c r="U65" s="356"/>
      <c r="V65" s="356"/>
      <c r="W65" s="356"/>
      <c r="X65" s="356"/>
      <c r="Y65" s="356"/>
      <c r="Z65" s="356"/>
      <c r="AA65" s="356"/>
      <c r="AB65" s="356"/>
      <c r="AC65" s="356"/>
      <c r="AD65" s="356"/>
      <c r="AE65" s="677" t="str">
        <f>IF(G4="", "", IF(AND(AH14="○",AW18&lt;&gt;"×"),"○", "×"))</f>
        <v/>
      </c>
      <c r="AF65" s="678"/>
      <c r="AG65" s="678"/>
      <c r="AH65" s="678"/>
      <c r="AI65" s="678"/>
      <c r="AJ65" s="679"/>
    </row>
    <row r="66" spans="1:48" s="39" customFormat="1" ht="13.8" customHeight="1">
      <c r="A66" s="185" t="s">
        <v>94</v>
      </c>
      <c r="B66" s="186"/>
      <c r="C66" s="186"/>
      <c r="D66" s="186"/>
      <c r="E66" s="186"/>
      <c r="F66" s="186"/>
      <c r="G66" s="186"/>
      <c r="H66" s="186"/>
      <c r="I66" s="186"/>
      <c r="J66" s="186"/>
      <c r="K66" s="186"/>
      <c r="L66" s="186"/>
      <c r="M66" s="186"/>
      <c r="N66" s="186"/>
      <c r="O66" s="186"/>
      <c r="P66" s="186"/>
      <c r="Q66" s="186"/>
      <c r="R66" s="186"/>
      <c r="S66" s="186"/>
      <c r="T66" s="186"/>
      <c r="U66" s="186"/>
      <c r="V66" s="186"/>
      <c r="W66" s="186"/>
      <c r="X66" s="186"/>
      <c r="Y66" s="186"/>
      <c r="Z66" s="186"/>
      <c r="AA66" s="186"/>
      <c r="AB66" s="186"/>
      <c r="AC66" s="186"/>
      <c r="AD66" s="186"/>
      <c r="AE66" s="186"/>
      <c r="AF66" s="186"/>
      <c r="AG66" s="186"/>
      <c r="AH66" s="186"/>
      <c r="AI66" s="186"/>
      <c r="AJ66" s="187"/>
    </row>
    <row r="67" spans="1:48" s="39" customFormat="1" ht="13.8" customHeight="1">
      <c r="A67" s="357" t="s">
        <v>95</v>
      </c>
      <c r="B67" s="358"/>
      <c r="C67" s="358"/>
      <c r="D67" s="358"/>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677" t="str">
        <f>AH51</f>
        <v/>
      </c>
      <c r="AF67" s="678"/>
      <c r="AG67" s="678"/>
      <c r="AH67" s="678"/>
      <c r="AI67" s="678"/>
      <c r="AJ67" s="679"/>
    </row>
    <row r="68" spans="1:48" ht="13.8" hidden="1" customHeight="1">
      <c r="A68" s="185" t="s">
        <v>1959</v>
      </c>
      <c r="B68" s="186"/>
      <c r="C68" s="186"/>
      <c r="D68" s="186"/>
      <c r="E68" s="186"/>
      <c r="F68" s="186"/>
      <c r="G68" s="186"/>
      <c r="H68" s="186"/>
      <c r="I68" s="186"/>
      <c r="J68" s="186"/>
      <c r="K68" s="186"/>
      <c r="L68" s="186"/>
      <c r="M68" s="186"/>
      <c r="N68" s="186"/>
      <c r="O68" s="186"/>
      <c r="P68" s="186"/>
      <c r="Q68" s="186"/>
      <c r="R68" s="186"/>
      <c r="S68" s="186"/>
      <c r="T68" s="186"/>
      <c r="U68" s="186"/>
      <c r="V68" s="186"/>
      <c r="W68" s="186"/>
      <c r="X68" s="186"/>
      <c r="Y68" s="186"/>
      <c r="Z68" s="186"/>
      <c r="AA68" s="186"/>
      <c r="AB68" s="186"/>
      <c r="AC68" s="186"/>
      <c r="AD68" s="186"/>
      <c r="AE68" s="186"/>
      <c r="AF68" s="186"/>
      <c r="AG68" s="186"/>
      <c r="AH68" s="186"/>
      <c r="AI68" s="186"/>
      <c r="AJ68" s="187"/>
    </row>
    <row r="69" spans="1:48" ht="13.8" hidden="1" customHeight="1">
      <c r="A69" s="355" t="s">
        <v>96</v>
      </c>
      <c r="B69" s="356"/>
      <c r="C69" s="356"/>
      <c r="D69" s="356"/>
      <c r="E69" s="356"/>
      <c r="F69" s="356"/>
      <c r="G69" s="356"/>
      <c r="H69" s="356"/>
      <c r="I69" s="356"/>
      <c r="J69" s="356"/>
      <c r="K69" s="356"/>
      <c r="L69" s="356"/>
      <c r="M69" s="356"/>
      <c r="N69" s="356"/>
      <c r="O69" s="356"/>
      <c r="P69" s="356"/>
      <c r="Q69" s="356"/>
      <c r="R69" s="356"/>
      <c r="S69" s="356"/>
      <c r="T69" s="356"/>
      <c r="U69" s="356"/>
      <c r="V69" s="356"/>
      <c r="W69" s="356"/>
      <c r="X69" s="356"/>
      <c r="Y69" s="356"/>
      <c r="Z69" s="356"/>
      <c r="AA69" s="356"/>
      <c r="AB69" s="356"/>
      <c r="AC69" s="356"/>
      <c r="AD69" s="414"/>
      <c r="AE69" s="677" t="str">
        <f>'別紙様式2-3（個表） '!V13</f>
        <v/>
      </c>
      <c r="AF69" s="678"/>
      <c r="AG69" s="678"/>
      <c r="AH69" s="678"/>
      <c r="AI69" s="678"/>
      <c r="AJ69" s="679"/>
    </row>
    <row r="70" spans="1:48" ht="13.8" hidden="1" customHeight="1">
      <c r="A70" s="412" t="s">
        <v>97</v>
      </c>
      <c r="B70" s="413"/>
      <c r="C70" s="413"/>
      <c r="D70" s="413"/>
      <c r="E70" s="413"/>
      <c r="F70" s="413"/>
      <c r="G70" s="413"/>
      <c r="H70" s="413"/>
      <c r="I70" s="413"/>
      <c r="J70" s="413"/>
      <c r="K70" s="413"/>
      <c r="L70" s="413"/>
      <c r="M70" s="413"/>
      <c r="N70" s="413"/>
      <c r="O70" s="413"/>
      <c r="P70" s="413"/>
      <c r="Q70" s="413"/>
      <c r="R70" s="413"/>
      <c r="S70" s="413"/>
      <c r="T70" s="413"/>
      <c r="U70" s="413"/>
      <c r="V70" s="413"/>
      <c r="W70" s="413"/>
      <c r="X70" s="413"/>
      <c r="Y70" s="413"/>
      <c r="Z70" s="413"/>
      <c r="AA70" s="413"/>
      <c r="AB70" s="413"/>
      <c r="AC70" s="413"/>
      <c r="AD70" s="413"/>
      <c r="AE70" s="677" t="str">
        <f>'別紙様式2-3（個表） '!V14</f>
        <v/>
      </c>
      <c r="AF70" s="678"/>
      <c r="AG70" s="678"/>
      <c r="AH70" s="678"/>
      <c r="AI70" s="678"/>
      <c r="AJ70" s="679"/>
    </row>
    <row r="71" spans="1:48" ht="15.6" customHeight="1">
      <c r="A71" s="48"/>
      <c r="B71" s="48"/>
      <c r="C71" s="48"/>
      <c r="D71" s="48"/>
      <c r="E71" s="48"/>
      <c r="F71" s="48"/>
      <c r="G71" s="48"/>
      <c r="H71" s="48"/>
      <c r="I71" s="48"/>
      <c r="J71" s="48"/>
      <c r="K71" s="48"/>
      <c r="L71" s="142"/>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2388</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99999999999997" customHeight="1" thickBot="1">
      <c r="A74" s="718" t="s">
        <v>24</v>
      </c>
      <c r="B74" s="718"/>
      <c r="C74" s="722" t="s">
        <v>1915</v>
      </c>
      <c r="D74" s="722"/>
      <c r="E74" s="722"/>
      <c r="F74" s="722"/>
      <c r="G74" s="722"/>
      <c r="H74" s="664" t="s">
        <v>32</v>
      </c>
      <c r="I74" s="664"/>
      <c r="J74" s="664"/>
      <c r="K74" s="664"/>
      <c r="L74" s="664" t="s">
        <v>33</v>
      </c>
      <c r="M74" s="664"/>
      <c r="N74" s="664"/>
      <c r="O74" s="664"/>
      <c r="P74" s="722" t="s">
        <v>34</v>
      </c>
      <c r="Q74" s="722"/>
      <c r="R74" s="722"/>
      <c r="S74" s="722"/>
      <c r="T74" s="663" t="s">
        <v>1916</v>
      </c>
      <c r="U74" s="663"/>
      <c r="V74" s="663"/>
      <c r="W74" s="663"/>
      <c r="X74" s="663"/>
      <c r="Y74" s="663"/>
      <c r="Z74" s="663"/>
      <c r="AA74" s="745" t="s">
        <v>1917</v>
      </c>
      <c r="AB74" s="746"/>
      <c r="AC74" s="746"/>
      <c r="AD74" s="746"/>
      <c r="AE74" s="746"/>
      <c r="AF74" s="746"/>
      <c r="AG74" s="746"/>
      <c r="AH74" s="746"/>
      <c r="AI74" s="746"/>
      <c r="AJ74" s="747"/>
    </row>
    <row r="75" spans="1:48" ht="13.95" customHeight="1" thickBot="1">
      <c r="A75" s="748" t="str">
        <f>AE1</f>
        <v>福島県</v>
      </c>
      <c r="B75" s="748"/>
      <c r="C75" s="749">
        <f>IFERROR(SUMIF('別紙様式2-3（個表） '!AP15:AP114,"加算対象外",'別紙様式2-3（個表） '!P15:P114), "未入力あり")</f>
        <v>0</v>
      </c>
      <c r="D75" s="749"/>
      <c r="E75" s="749"/>
      <c r="F75" s="749"/>
      <c r="G75" s="749"/>
      <c r="H75" s="665">
        <f>IFERROR(SUMIF('別紙様式2-3（個表） '!AP15:AP114,"加算対象外",'別紙様式2-3（個表） '!Q15:Q114), "未入力あり")</f>
        <v>0</v>
      </c>
      <c r="I75" s="665"/>
      <c r="J75" s="665"/>
      <c r="K75" s="665"/>
      <c r="L75" s="753"/>
      <c r="M75" s="753"/>
      <c r="N75" s="753"/>
      <c r="O75" s="753"/>
      <c r="P75" s="753"/>
      <c r="Q75" s="753"/>
      <c r="R75" s="753"/>
      <c r="S75" s="753"/>
      <c r="T75" s="663" t="str">
        <f>IFERROR(IF(H75="", "",VLOOKUP("○",'別紙様式2-3（個表） '!T15:AI114, 16, FALSE)), "未記入")</f>
        <v>未記入</v>
      </c>
      <c r="U75" s="663"/>
      <c r="V75" s="663"/>
      <c r="W75" s="663"/>
      <c r="X75" s="663"/>
      <c r="Y75" s="663"/>
      <c r="Z75" s="663"/>
      <c r="AA75" s="750" t="str">
        <f>IF(COUNTIF('別紙様式2-3（個表） '!U15:U114,"○")=1, "はい", "いいえ")</f>
        <v>いいえ</v>
      </c>
      <c r="AB75" s="751"/>
      <c r="AC75" s="751"/>
      <c r="AD75" s="751"/>
      <c r="AE75" s="751"/>
      <c r="AF75" s="751"/>
      <c r="AG75" s="751"/>
      <c r="AH75" s="751"/>
      <c r="AI75" s="751"/>
      <c r="AJ75" s="752"/>
      <c r="AK75" s="734"/>
      <c r="AL75" s="735"/>
      <c r="AM75" s="735"/>
      <c r="AN75" s="735"/>
      <c r="AO75" s="735"/>
      <c r="AP75" s="735"/>
      <c r="AQ75" s="735"/>
      <c r="AR75" s="735"/>
      <c r="AS75" s="735"/>
      <c r="AT75" s="735"/>
      <c r="AU75" s="735"/>
      <c r="AV75" s="736"/>
    </row>
    <row r="76" spans="1:48" ht="13.95"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3.95" customHeight="1"/>
    <row r="78" spans="1:48" ht="13.95" customHeight="1"/>
    <row r="79" spans="1:48" ht="13.95" customHeight="1"/>
    <row r="80" spans="1:48" ht="13.95"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5" customHeight="1"/>
    <row r="82" spans="1:36" ht="13.95" customHeight="1"/>
    <row r="83" spans="1:36" ht="13.95" customHeight="1">
      <c r="A83" s="638"/>
      <c r="B83" s="638"/>
      <c r="C83" s="636"/>
      <c r="D83" s="636"/>
      <c r="E83" s="636"/>
      <c r="F83" s="636"/>
      <c r="G83" s="636"/>
      <c r="H83" s="637"/>
      <c r="I83" s="637"/>
      <c r="J83" s="637"/>
      <c r="K83" s="637"/>
      <c r="L83" s="637"/>
      <c r="M83" s="637"/>
      <c r="N83" s="637"/>
      <c r="O83" s="637"/>
      <c r="P83" s="637"/>
      <c r="Q83" s="637"/>
      <c r="R83" s="637"/>
      <c r="S83" s="637"/>
      <c r="T83" s="666"/>
      <c r="U83" s="666"/>
      <c r="V83" s="666"/>
      <c r="W83" s="666"/>
      <c r="X83" s="666"/>
      <c r="Y83" s="666"/>
      <c r="Z83" s="666"/>
      <c r="AA83" s="666"/>
      <c r="AB83" s="666"/>
      <c r="AC83" s="666"/>
      <c r="AD83" s="666"/>
      <c r="AE83" s="61"/>
      <c r="AF83" s="61"/>
      <c r="AG83" s="61"/>
      <c r="AH83" s="61"/>
      <c r="AI83" s="61"/>
      <c r="AJ83" s="61"/>
    </row>
    <row r="84" spans="1:36" ht="13.95" customHeight="1">
      <c r="A84" s="638"/>
      <c r="B84" s="638"/>
      <c r="C84" s="636"/>
      <c r="D84" s="636"/>
      <c r="E84" s="636"/>
      <c r="F84" s="636"/>
      <c r="G84" s="636"/>
      <c r="H84" s="637"/>
      <c r="I84" s="637"/>
      <c r="J84" s="637"/>
      <c r="K84" s="637"/>
      <c r="L84" s="637"/>
      <c r="M84" s="637"/>
      <c r="N84" s="637"/>
      <c r="O84" s="637"/>
      <c r="P84" s="637"/>
      <c r="Q84" s="637"/>
      <c r="R84" s="637"/>
      <c r="S84" s="637"/>
      <c r="T84" s="666"/>
      <c r="U84" s="666"/>
      <c r="V84" s="666"/>
      <c r="W84" s="666"/>
      <c r="X84" s="666"/>
      <c r="Y84" s="666"/>
      <c r="Z84" s="666"/>
      <c r="AA84" s="666"/>
      <c r="AB84" s="666"/>
      <c r="AC84" s="666"/>
      <c r="AD84" s="666"/>
      <c r="AE84" s="61"/>
      <c r="AF84" s="61"/>
      <c r="AG84" s="61"/>
      <c r="AH84" s="61"/>
      <c r="AI84" s="61"/>
      <c r="AJ84" s="61"/>
    </row>
    <row r="85" spans="1:36" ht="13.95" customHeight="1">
      <c r="A85" s="638"/>
      <c r="B85" s="638"/>
      <c r="C85" s="636"/>
      <c r="D85" s="636"/>
      <c r="E85" s="636"/>
      <c r="F85" s="636"/>
      <c r="G85" s="636"/>
      <c r="H85" s="637"/>
      <c r="I85" s="637"/>
      <c r="J85" s="637"/>
      <c r="K85" s="637"/>
      <c r="L85" s="637"/>
      <c r="M85" s="637"/>
      <c r="N85" s="637"/>
      <c r="O85" s="637"/>
      <c r="P85" s="637"/>
      <c r="Q85" s="637"/>
      <c r="R85" s="637"/>
      <c r="S85" s="637"/>
      <c r="T85" s="666"/>
      <c r="U85" s="666"/>
      <c r="V85" s="666"/>
      <c r="W85" s="666"/>
      <c r="X85" s="666"/>
      <c r="Y85" s="666"/>
      <c r="Z85" s="666"/>
      <c r="AA85" s="666"/>
      <c r="AB85" s="666"/>
      <c r="AC85" s="666"/>
      <c r="AD85" s="666"/>
      <c r="AE85" s="61"/>
      <c r="AF85" s="61"/>
      <c r="AG85" s="61"/>
      <c r="AH85" s="61"/>
      <c r="AI85" s="61"/>
      <c r="AJ85" s="61"/>
    </row>
    <row r="86" spans="1:36" ht="13.95" customHeight="1">
      <c r="A86" s="638"/>
      <c r="B86" s="638"/>
      <c r="C86" s="636"/>
      <c r="D86" s="636"/>
      <c r="E86" s="636"/>
      <c r="F86" s="636"/>
      <c r="G86" s="636"/>
      <c r="H86" s="637"/>
      <c r="I86" s="637"/>
      <c r="J86" s="637"/>
      <c r="K86" s="637"/>
      <c r="L86" s="637"/>
      <c r="M86" s="637"/>
      <c r="N86" s="637"/>
      <c r="O86" s="637"/>
      <c r="P86" s="637"/>
      <c r="Q86" s="637"/>
      <c r="R86" s="637"/>
      <c r="S86" s="637"/>
      <c r="T86" s="666"/>
      <c r="U86" s="666"/>
      <c r="V86" s="666"/>
      <c r="W86" s="666"/>
      <c r="X86" s="666"/>
      <c r="Y86" s="666"/>
      <c r="Z86" s="666"/>
      <c r="AA86" s="666"/>
      <c r="AB86" s="666"/>
      <c r="AC86" s="666"/>
      <c r="AD86" s="666"/>
      <c r="AE86" s="61"/>
      <c r="AF86" s="61"/>
      <c r="AG86" s="61"/>
      <c r="AH86" s="61"/>
      <c r="AI86" s="61"/>
      <c r="AJ86" s="61"/>
    </row>
    <row r="87" spans="1:36" ht="13.95" customHeight="1">
      <c r="A87" s="638"/>
      <c r="B87" s="638"/>
      <c r="C87" s="636"/>
      <c r="D87" s="636"/>
      <c r="E87" s="636"/>
      <c r="F87" s="636"/>
      <c r="G87" s="636"/>
      <c r="H87" s="637"/>
      <c r="I87" s="637"/>
      <c r="J87" s="637"/>
      <c r="K87" s="637"/>
      <c r="L87" s="637"/>
      <c r="M87" s="637"/>
      <c r="N87" s="637"/>
      <c r="O87" s="637"/>
      <c r="P87" s="637"/>
      <c r="Q87" s="637"/>
      <c r="R87" s="637"/>
      <c r="S87" s="637"/>
      <c r="T87" s="666"/>
      <c r="U87" s="666"/>
      <c r="V87" s="666"/>
      <c r="W87" s="666"/>
      <c r="X87" s="666"/>
      <c r="Y87" s="666"/>
      <c r="Z87" s="666"/>
      <c r="AA87" s="666"/>
      <c r="AB87" s="666"/>
      <c r="AC87" s="666"/>
      <c r="AD87" s="666"/>
      <c r="AE87" s="61"/>
      <c r="AF87" s="61"/>
      <c r="AG87" s="61"/>
      <c r="AH87" s="61"/>
      <c r="AI87" s="61"/>
      <c r="AJ87" s="61"/>
    </row>
    <row r="88" spans="1:36" ht="13.95" customHeight="1">
      <c r="A88" s="638"/>
      <c r="B88" s="638"/>
      <c r="C88" s="636"/>
      <c r="D88" s="636"/>
      <c r="E88" s="636"/>
      <c r="F88" s="636"/>
      <c r="G88" s="636"/>
      <c r="H88" s="637"/>
      <c r="I88" s="637"/>
      <c r="J88" s="637"/>
      <c r="K88" s="637"/>
      <c r="L88" s="637"/>
      <c r="M88" s="637"/>
      <c r="N88" s="637"/>
      <c r="O88" s="637"/>
      <c r="P88" s="637"/>
      <c r="Q88" s="637"/>
      <c r="R88" s="637"/>
      <c r="S88" s="637"/>
      <c r="T88" s="666"/>
      <c r="U88" s="666"/>
      <c r="V88" s="666"/>
      <c r="W88" s="666"/>
      <c r="X88" s="666"/>
      <c r="Y88" s="666"/>
      <c r="Z88" s="666"/>
      <c r="AA88" s="666"/>
      <c r="AB88" s="666"/>
      <c r="AC88" s="666"/>
      <c r="AD88" s="666"/>
      <c r="AE88" s="61"/>
      <c r="AF88" s="61"/>
      <c r="AG88" s="61"/>
      <c r="AH88" s="61"/>
      <c r="AI88" s="61"/>
      <c r="AJ88" s="61"/>
    </row>
    <row r="89" spans="1:36" ht="13.95" customHeight="1">
      <c r="A89" s="638"/>
      <c r="B89" s="638"/>
      <c r="C89" s="636"/>
      <c r="D89" s="636"/>
      <c r="E89" s="636"/>
      <c r="F89" s="636"/>
      <c r="G89" s="636"/>
      <c r="H89" s="637"/>
      <c r="I89" s="637"/>
      <c r="J89" s="637"/>
      <c r="K89" s="637"/>
      <c r="L89" s="637"/>
      <c r="M89" s="637"/>
      <c r="N89" s="637"/>
      <c r="O89" s="637"/>
      <c r="P89" s="637"/>
      <c r="Q89" s="637"/>
      <c r="R89" s="637"/>
      <c r="S89" s="637"/>
      <c r="T89" s="666"/>
      <c r="U89" s="666"/>
      <c r="V89" s="666"/>
      <c r="W89" s="666"/>
      <c r="X89" s="666"/>
      <c r="Y89" s="666"/>
      <c r="Z89" s="666"/>
      <c r="AA89" s="666"/>
      <c r="AB89" s="666"/>
      <c r="AC89" s="666"/>
      <c r="AD89" s="666"/>
      <c r="AE89" s="61"/>
      <c r="AF89" s="61"/>
      <c r="AG89" s="61"/>
      <c r="AH89" s="61"/>
      <c r="AI89" s="61"/>
      <c r="AJ89" s="61"/>
    </row>
    <row r="90" spans="1:36" ht="13.95" customHeight="1">
      <c r="A90" s="638"/>
      <c r="B90" s="638"/>
      <c r="C90" s="636"/>
      <c r="D90" s="636"/>
      <c r="E90" s="636"/>
      <c r="F90" s="636"/>
      <c r="G90" s="636"/>
      <c r="H90" s="637"/>
      <c r="I90" s="637"/>
      <c r="J90" s="637"/>
      <c r="K90" s="637"/>
      <c r="L90" s="637"/>
      <c r="M90" s="637"/>
      <c r="N90" s="637"/>
      <c r="O90" s="637"/>
      <c r="P90" s="637"/>
      <c r="Q90" s="637"/>
      <c r="R90" s="637"/>
      <c r="S90" s="637"/>
      <c r="T90" s="666"/>
      <c r="U90" s="666"/>
      <c r="V90" s="666"/>
      <c r="W90" s="666"/>
      <c r="X90" s="666"/>
      <c r="Y90" s="666"/>
      <c r="Z90" s="666"/>
      <c r="AA90" s="666"/>
      <c r="AB90" s="666"/>
      <c r="AC90" s="666"/>
      <c r="AD90" s="666"/>
      <c r="AE90" s="61"/>
      <c r="AF90" s="61"/>
      <c r="AG90" s="61"/>
      <c r="AH90" s="61"/>
      <c r="AI90" s="61"/>
      <c r="AJ90" s="61"/>
    </row>
    <row r="91" spans="1:36" ht="13.95" customHeight="1">
      <c r="A91" s="638"/>
      <c r="B91" s="638"/>
      <c r="C91" s="636"/>
      <c r="D91" s="636"/>
      <c r="E91" s="636"/>
      <c r="F91" s="636"/>
      <c r="G91" s="636"/>
      <c r="H91" s="637"/>
      <c r="I91" s="637"/>
      <c r="J91" s="637"/>
      <c r="K91" s="637"/>
      <c r="L91" s="637"/>
      <c r="M91" s="637"/>
      <c r="N91" s="637"/>
      <c r="O91" s="637"/>
      <c r="P91" s="637"/>
      <c r="Q91" s="637"/>
      <c r="R91" s="637"/>
      <c r="S91" s="637"/>
      <c r="T91" s="666"/>
      <c r="U91" s="666"/>
      <c r="V91" s="666"/>
      <c r="W91" s="666"/>
      <c r="X91" s="666"/>
      <c r="Y91" s="666"/>
      <c r="Z91" s="666"/>
      <c r="AA91" s="666"/>
      <c r="AB91" s="666"/>
      <c r="AC91" s="666"/>
      <c r="AD91" s="666"/>
      <c r="AE91" s="61"/>
      <c r="AF91" s="61"/>
      <c r="AG91" s="61"/>
      <c r="AH91" s="61"/>
      <c r="AI91" s="61"/>
      <c r="AJ91" s="61"/>
    </row>
    <row r="92" spans="1:36" ht="13.95" customHeight="1">
      <c r="A92" s="638"/>
      <c r="B92" s="638"/>
      <c r="C92" s="636"/>
      <c r="D92" s="636"/>
      <c r="E92" s="636"/>
      <c r="F92" s="636"/>
      <c r="G92" s="636"/>
      <c r="H92" s="637"/>
      <c r="I92" s="637"/>
      <c r="J92" s="637"/>
      <c r="K92" s="637"/>
      <c r="L92" s="637"/>
      <c r="M92" s="637"/>
      <c r="N92" s="637"/>
      <c r="O92" s="637"/>
      <c r="P92" s="637"/>
      <c r="Q92" s="637"/>
      <c r="R92" s="637"/>
      <c r="S92" s="637"/>
      <c r="T92" s="666"/>
      <c r="U92" s="666"/>
      <c r="V92" s="666"/>
      <c r="W92" s="666"/>
      <c r="X92" s="666"/>
      <c r="Y92" s="666"/>
      <c r="Z92" s="666"/>
      <c r="AA92" s="666"/>
      <c r="AB92" s="666"/>
      <c r="AC92" s="666"/>
      <c r="AD92" s="666"/>
      <c r="AE92" s="61"/>
      <c r="AF92" s="61"/>
      <c r="AG92" s="61"/>
      <c r="AH92" s="61"/>
      <c r="AI92" s="61"/>
      <c r="AJ92" s="61"/>
    </row>
    <row r="93" spans="1:36" ht="13.95" customHeight="1">
      <c r="A93" s="638"/>
      <c r="B93" s="638"/>
      <c r="C93" s="636"/>
      <c r="D93" s="636"/>
      <c r="E93" s="636"/>
      <c r="F93" s="636"/>
      <c r="G93" s="636"/>
      <c r="H93" s="637"/>
      <c r="I93" s="637"/>
      <c r="J93" s="637"/>
      <c r="K93" s="637"/>
      <c r="L93" s="637"/>
      <c r="M93" s="637"/>
      <c r="N93" s="637"/>
      <c r="O93" s="637"/>
      <c r="P93" s="637"/>
      <c r="Q93" s="637"/>
      <c r="R93" s="637"/>
      <c r="S93" s="637"/>
      <c r="T93" s="666"/>
      <c r="U93" s="666"/>
      <c r="V93" s="666"/>
      <c r="W93" s="666"/>
      <c r="X93" s="666"/>
      <c r="Y93" s="666"/>
      <c r="Z93" s="666"/>
      <c r="AA93" s="666"/>
      <c r="AB93" s="666"/>
      <c r="AC93" s="666"/>
      <c r="AD93" s="666"/>
      <c r="AE93" s="61"/>
      <c r="AF93" s="61"/>
      <c r="AG93" s="61"/>
      <c r="AH93" s="61"/>
      <c r="AI93" s="61"/>
      <c r="AJ93" s="61"/>
    </row>
    <row r="94" spans="1:36" ht="13.95" customHeight="1">
      <c r="A94" s="638"/>
      <c r="B94" s="638"/>
      <c r="C94" s="636"/>
      <c r="D94" s="636"/>
      <c r="E94" s="636"/>
      <c r="F94" s="636"/>
      <c r="G94" s="636"/>
      <c r="H94" s="637"/>
      <c r="I94" s="637"/>
      <c r="J94" s="637"/>
      <c r="K94" s="637"/>
      <c r="L94" s="637"/>
      <c r="M94" s="637"/>
      <c r="N94" s="637"/>
      <c r="O94" s="637"/>
      <c r="P94" s="637"/>
      <c r="Q94" s="637"/>
      <c r="R94" s="637"/>
      <c r="S94" s="637"/>
      <c r="T94" s="666"/>
      <c r="U94" s="666"/>
      <c r="V94" s="666"/>
      <c r="W94" s="666"/>
      <c r="X94" s="666"/>
      <c r="Y94" s="666"/>
      <c r="Z94" s="666"/>
      <c r="AA94" s="666"/>
      <c r="AB94" s="666"/>
      <c r="AC94" s="666"/>
      <c r="AD94" s="666"/>
      <c r="AE94" s="61"/>
      <c r="AF94" s="61"/>
      <c r="AG94" s="61"/>
      <c r="AH94" s="61"/>
      <c r="AI94" s="61"/>
      <c r="AJ94" s="61"/>
    </row>
    <row r="95" spans="1:36" ht="13.95" customHeight="1">
      <c r="A95" s="638"/>
      <c r="B95" s="638"/>
      <c r="C95" s="636"/>
      <c r="D95" s="636"/>
      <c r="E95" s="636"/>
      <c r="F95" s="636"/>
      <c r="G95" s="636"/>
      <c r="H95" s="637"/>
      <c r="I95" s="637"/>
      <c r="J95" s="637"/>
      <c r="K95" s="637"/>
      <c r="L95" s="637"/>
      <c r="M95" s="637"/>
      <c r="N95" s="637"/>
      <c r="O95" s="637"/>
      <c r="P95" s="637"/>
      <c r="Q95" s="637"/>
      <c r="R95" s="637"/>
      <c r="S95" s="637"/>
      <c r="T95" s="666"/>
      <c r="U95" s="666"/>
      <c r="V95" s="666"/>
      <c r="W95" s="666"/>
      <c r="X95" s="666"/>
      <c r="Y95" s="666"/>
      <c r="Z95" s="666"/>
      <c r="AA95" s="666"/>
      <c r="AB95" s="666"/>
      <c r="AC95" s="666"/>
      <c r="AD95" s="666"/>
      <c r="AE95" s="61"/>
      <c r="AF95" s="61"/>
      <c r="AG95" s="61"/>
      <c r="AH95" s="61"/>
      <c r="AI95" s="61"/>
      <c r="AJ95" s="61"/>
    </row>
    <row r="96" spans="1:36" ht="13.95" customHeight="1">
      <c r="A96" s="638"/>
      <c r="B96" s="638"/>
      <c r="C96" s="636"/>
      <c r="D96" s="636"/>
      <c r="E96" s="636"/>
      <c r="F96" s="636"/>
      <c r="G96" s="636"/>
      <c r="H96" s="637"/>
      <c r="I96" s="637"/>
      <c r="J96" s="637"/>
      <c r="K96" s="637"/>
      <c r="L96" s="637"/>
      <c r="M96" s="637"/>
      <c r="N96" s="637"/>
      <c r="O96" s="637"/>
      <c r="P96" s="637"/>
      <c r="Q96" s="637"/>
      <c r="R96" s="637"/>
      <c r="S96" s="637"/>
      <c r="T96" s="666"/>
      <c r="U96" s="666"/>
      <c r="V96" s="666"/>
      <c r="W96" s="666"/>
      <c r="X96" s="666"/>
      <c r="Y96" s="666"/>
      <c r="Z96" s="666"/>
      <c r="AA96" s="666"/>
      <c r="AB96" s="666"/>
      <c r="AC96" s="666"/>
      <c r="AD96" s="666"/>
      <c r="AE96" s="61"/>
      <c r="AF96" s="61"/>
      <c r="AG96" s="61"/>
      <c r="AH96" s="61"/>
      <c r="AI96" s="61"/>
      <c r="AJ96" s="61"/>
    </row>
    <row r="97" spans="1:36" ht="13.95" customHeight="1">
      <c r="A97" s="638"/>
      <c r="B97" s="638"/>
      <c r="C97" s="636"/>
      <c r="D97" s="636"/>
      <c r="E97" s="636"/>
      <c r="F97" s="636"/>
      <c r="G97" s="636"/>
      <c r="H97" s="637"/>
      <c r="I97" s="637"/>
      <c r="J97" s="637"/>
      <c r="K97" s="637"/>
      <c r="L97" s="637"/>
      <c r="M97" s="637"/>
      <c r="N97" s="637"/>
      <c r="O97" s="637"/>
      <c r="P97" s="637"/>
      <c r="Q97" s="637"/>
      <c r="R97" s="637"/>
      <c r="S97" s="637"/>
      <c r="T97" s="666"/>
      <c r="U97" s="666"/>
      <c r="V97" s="666"/>
      <c r="W97" s="666"/>
      <c r="X97" s="666"/>
      <c r="Y97" s="666"/>
      <c r="Z97" s="666"/>
      <c r="AA97" s="666"/>
      <c r="AB97" s="666"/>
      <c r="AC97" s="666"/>
      <c r="AD97" s="666"/>
      <c r="AE97" s="61"/>
      <c r="AF97" s="61"/>
      <c r="AG97" s="61"/>
      <c r="AH97" s="61"/>
      <c r="AI97" s="61"/>
      <c r="AJ97" s="61"/>
    </row>
    <row r="98" spans="1:36" ht="13.95" customHeight="1">
      <c r="A98" s="638"/>
      <c r="B98" s="638"/>
      <c r="C98" s="636"/>
      <c r="D98" s="636"/>
      <c r="E98" s="636"/>
      <c r="F98" s="636"/>
      <c r="G98" s="636"/>
      <c r="H98" s="637"/>
      <c r="I98" s="637"/>
      <c r="J98" s="637"/>
      <c r="K98" s="637"/>
      <c r="L98" s="637"/>
      <c r="M98" s="637"/>
      <c r="N98" s="637"/>
      <c r="O98" s="637"/>
      <c r="P98" s="637"/>
      <c r="Q98" s="637"/>
      <c r="R98" s="637"/>
      <c r="S98" s="637"/>
      <c r="T98" s="666"/>
      <c r="U98" s="666"/>
      <c r="V98" s="666"/>
      <c r="W98" s="666"/>
      <c r="X98" s="666"/>
      <c r="Y98" s="666"/>
      <c r="Z98" s="666"/>
      <c r="AA98" s="666"/>
      <c r="AB98" s="666"/>
      <c r="AC98" s="666"/>
      <c r="AD98" s="666"/>
      <c r="AE98" s="61"/>
      <c r="AF98" s="61"/>
      <c r="AG98" s="61"/>
      <c r="AH98" s="61"/>
      <c r="AI98" s="61"/>
      <c r="AJ98" s="61"/>
    </row>
    <row r="99" spans="1:36" ht="13.95" customHeight="1">
      <c r="A99" s="638"/>
      <c r="B99" s="638"/>
      <c r="C99" s="636"/>
      <c r="D99" s="636"/>
      <c r="E99" s="636"/>
      <c r="F99" s="636"/>
      <c r="G99" s="636"/>
      <c r="H99" s="637"/>
      <c r="I99" s="637"/>
      <c r="J99" s="637"/>
      <c r="K99" s="637"/>
      <c r="L99" s="637"/>
      <c r="M99" s="637"/>
      <c r="N99" s="637"/>
      <c r="O99" s="637"/>
      <c r="P99" s="637"/>
      <c r="Q99" s="637"/>
      <c r="R99" s="637"/>
      <c r="S99" s="637"/>
      <c r="T99" s="666"/>
      <c r="U99" s="666"/>
      <c r="V99" s="666"/>
      <c r="W99" s="666"/>
      <c r="X99" s="666"/>
      <c r="Y99" s="666"/>
      <c r="Z99" s="666"/>
      <c r="AA99" s="666"/>
      <c r="AB99" s="666"/>
      <c r="AC99" s="666"/>
      <c r="AD99" s="666"/>
      <c r="AE99" s="61"/>
      <c r="AF99" s="61"/>
      <c r="AG99" s="61"/>
      <c r="AH99" s="61"/>
      <c r="AI99" s="61"/>
      <c r="AJ99" s="61"/>
    </row>
    <row r="100" spans="1:36" ht="13.95" customHeight="1">
      <c r="A100" s="638"/>
      <c r="B100" s="638"/>
      <c r="C100" s="636"/>
      <c r="D100" s="636"/>
      <c r="E100" s="636"/>
      <c r="F100" s="636"/>
      <c r="G100" s="636"/>
      <c r="H100" s="637"/>
      <c r="I100" s="637"/>
      <c r="J100" s="637"/>
      <c r="K100" s="637"/>
      <c r="L100" s="637"/>
      <c r="M100" s="637"/>
      <c r="N100" s="637"/>
      <c r="O100" s="637"/>
      <c r="P100" s="637"/>
      <c r="Q100" s="637"/>
      <c r="R100" s="637"/>
      <c r="S100" s="637"/>
      <c r="T100" s="666"/>
      <c r="U100" s="666"/>
      <c r="V100" s="666"/>
      <c r="W100" s="666"/>
      <c r="X100" s="666"/>
      <c r="Y100" s="666"/>
      <c r="Z100" s="666"/>
      <c r="AA100" s="666"/>
      <c r="AB100" s="666"/>
      <c r="AC100" s="666"/>
      <c r="AD100" s="666"/>
      <c r="AE100" s="61"/>
      <c r="AF100" s="61"/>
      <c r="AG100" s="61"/>
      <c r="AH100" s="61"/>
      <c r="AI100" s="61"/>
      <c r="AJ100" s="61"/>
    </row>
    <row r="101" spans="1:36" ht="13.95" customHeight="1">
      <c r="A101" s="638"/>
      <c r="B101" s="638"/>
      <c r="C101" s="636"/>
      <c r="D101" s="636"/>
      <c r="E101" s="636"/>
      <c r="F101" s="636"/>
      <c r="G101" s="636"/>
      <c r="H101" s="637"/>
      <c r="I101" s="637"/>
      <c r="J101" s="637"/>
      <c r="K101" s="637"/>
      <c r="L101" s="637"/>
      <c r="M101" s="637"/>
      <c r="N101" s="637"/>
      <c r="O101" s="637"/>
      <c r="P101" s="637"/>
      <c r="Q101" s="637"/>
      <c r="R101" s="637"/>
      <c r="S101" s="637"/>
      <c r="T101" s="666"/>
      <c r="U101" s="666"/>
      <c r="V101" s="666"/>
      <c r="W101" s="666"/>
      <c r="X101" s="666"/>
      <c r="Y101" s="666"/>
      <c r="Z101" s="666"/>
      <c r="AA101" s="666"/>
      <c r="AB101" s="666"/>
      <c r="AC101" s="666"/>
      <c r="AD101" s="666"/>
      <c r="AE101" s="61"/>
      <c r="AF101" s="61"/>
      <c r="AG101" s="61"/>
      <c r="AH101" s="61"/>
      <c r="AI101" s="61"/>
      <c r="AJ101" s="61"/>
    </row>
    <row r="102" spans="1:36" ht="13.95" customHeight="1">
      <c r="A102" s="638"/>
      <c r="B102" s="638"/>
      <c r="C102" s="636"/>
      <c r="D102" s="636"/>
      <c r="E102" s="636"/>
      <c r="F102" s="636"/>
      <c r="G102" s="636"/>
      <c r="H102" s="637"/>
      <c r="I102" s="637"/>
      <c r="J102" s="637"/>
      <c r="K102" s="637"/>
      <c r="L102" s="637"/>
      <c r="M102" s="637"/>
      <c r="N102" s="637"/>
      <c r="O102" s="637"/>
      <c r="P102" s="637"/>
      <c r="Q102" s="637"/>
      <c r="R102" s="637"/>
      <c r="S102" s="637"/>
      <c r="T102" s="666"/>
      <c r="U102" s="666"/>
      <c r="V102" s="666"/>
      <c r="W102" s="666"/>
      <c r="X102" s="666"/>
      <c r="Y102" s="666"/>
      <c r="Z102" s="666"/>
      <c r="AA102" s="666"/>
      <c r="AB102" s="666"/>
      <c r="AC102" s="666"/>
      <c r="AD102" s="666"/>
      <c r="AE102" s="61"/>
      <c r="AF102" s="61"/>
      <c r="AG102" s="61"/>
      <c r="AH102" s="61"/>
      <c r="AI102" s="61"/>
      <c r="AJ102" s="61"/>
    </row>
    <row r="103" spans="1:36" ht="13.95" customHeight="1">
      <c r="A103" s="638"/>
      <c r="B103" s="638"/>
      <c r="C103" s="636"/>
      <c r="D103" s="636"/>
      <c r="E103" s="636"/>
      <c r="F103" s="636"/>
      <c r="G103" s="636"/>
      <c r="H103" s="637"/>
      <c r="I103" s="637"/>
      <c r="J103" s="637"/>
      <c r="K103" s="637"/>
      <c r="L103" s="637"/>
      <c r="M103" s="637"/>
      <c r="N103" s="637"/>
      <c r="O103" s="637"/>
      <c r="P103" s="637"/>
      <c r="Q103" s="637"/>
      <c r="R103" s="637"/>
      <c r="S103" s="637"/>
      <c r="T103" s="666"/>
      <c r="U103" s="666"/>
      <c r="V103" s="666"/>
      <c r="W103" s="666"/>
      <c r="X103" s="666"/>
      <c r="Y103" s="666"/>
      <c r="Z103" s="666"/>
      <c r="AA103" s="666"/>
      <c r="AB103" s="666"/>
      <c r="AC103" s="666"/>
      <c r="AD103" s="666"/>
      <c r="AE103" s="61"/>
      <c r="AF103" s="61"/>
      <c r="AG103" s="61"/>
      <c r="AH103" s="61"/>
      <c r="AI103" s="61"/>
      <c r="AJ103" s="61"/>
    </row>
    <row r="104" spans="1:36" ht="13.95" customHeight="1">
      <c r="A104" s="638"/>
      <c r="B104" s="638"/>
      <c r="C104" s="636"/>
      <c r="D104" s="636"/>
      <c r="E104" s="636"/>
      <c r="F104" s="636"/>
      <c r="G104" s="636"/>
      <c r="H104" s="637"/>
      <c r="I104" s="637"/>
      <c r="J104" s="637"/>
      <c r="K104" s="637"/>
      <c r="L104" s="637"/>
      <c r="M104" s="637"/>
      <c r="N104" s="637"/>
      <c r="O104" s="637"/>
      <c r="P104" s="637"/>
      <c r="Q104" s="637"/>
      <c r="R104" s="637"/>
      <c r="S104" s="637"/>
      <c r="T104" s="666"/>
      <c r="U104" s="666"/>
      <c r="V104" s="666"/>
      <c r="W104" s="666"/>
      <c r="X104" s="666"/>
      <c r="Y104" s="666"/>
      <c r="Z104" s="666"/>
      <c r="AA104" s="666"/>
      <c r="AB104" s="666"/>
      <c r="AC104" s="666"/>
      <c r="AD104" s="666"/>
      <c r="AE104" s="61"/>
      <c r="AF104" s="61"/>
      <c r="AG104" s="61"/>
      <c r="AH104" s="61"/>
      <c r="AI104" s="61"/>
      <c r="AJ104" s="61"/>
    </row>
    <row r="105" spans="1:36" ht="13.95" customHeight="1">
      <c r="A105" s="638"/>
      <c r="B105" s="638"/>
      <c r="C105" s="636"/>
      <c r="D105" s="636"/>
      <c r="E105" s="636"/>
      <c r="F105" s="636"/>
      <c r="G105" s="636"/>
      <c r="H105" s="637"/>
      <c r="I105" s="637"/>
      <c r="J105" s="637"/>
      <c r="K105" s="637"/>
      <c r="L105" s="637"/>
      <c r="M105" s="637"/>
      <c r="N105" s="637"/>
      <c r="O105" s="637"/>
      <c r="P105" s="637"/>
      <c r="Q105" s="637"/>
      <c r="R105" s="637"/>
      <c r="S105" s="637"/>
      <c r="T105" s="666"/>
      <c r="U105" s="666"/>
      <c r="V105" s="666"/>
      <c r="W105" s="666"/>
      <c r="X105" s="666"/>
      <c r="Y105" s="666"/>
      <c r="Z105" s="666"/>
      <c r="AA105" s="666"/>
      <c r="AB105" s="666"/>
      <c r="AC105" s="666"/>
      <c r="AD105" s="666"/>
      <c r="AE105" s="61"/>
      <c r="AF105" s="61"/>
      <c r="AG105" s="61"/>
      <c r="AH105" s="61"/>
      <c r="AI105" s="61"/>
      <c r="AJ105" s="61"/>
    </row>
    <row r="106" spans="1:36" ht="13.95" customHeight="1">
      <c r="A106" s="638"/>
      <c r="B106" s="638"/>
      <c r="C106" s="636"/>
      <c r="D106" s="636"/>
      <c r="E106" s="636"/>
      <c r="F106" s="636"/>
      <c r="G106" s="636"/>
      <c r="H106" s="637"/>
      <c r="I106" s="637"/>
      <c r="J106" s="637"/>
      <c r="K106" s="637"/>
      <c r="L106" s="637"/>
      <c r="M106" s="637"/>
      <c r="N106" s="637"/>
      <c r="O106" s="637"/>
      <c r="P106" s="637"/>
      <c r="Q106" s="637"/>
      <c r="R106" s="637"/>
      <c r="S106" s="637"/>
      <c r="T106" s="666"/>
      <c r="U106" s="666"/>
      <c r="V106" s="666"/>
      <c r="W106" s="666"/>
      <c r="X106" s="666"/>
      <c r="Y106" s="666"/>
      <c r="Z106" s="666"/>
      <c r="AA106" s="666"/>
      <c r="AB106" s="666"/>
      <c r="AC106" s="666"/>
      <c r="AD106" s="666"/>
      <c r="AE106" s="61"/>
      <c r="AF106" s="61"/>
      <c r="AG106" s="61"/>
      <c r="AH106" s="61"/>
      <c r="AI106" s="61"/>
      <c r="AJ106" s="61"/>
    </row>
    <row r="107" spans="1:36" ht="13.95" customHeight="1">
      <c r="A107" s="638"/>
      <c r="B107" s="638"/>
      <c r="C107" s="636"/>
      <c r="D107" s="636"/>
      <c r="E107" s="636"/>
      <c r="F107" s="636"/>
      <c r="G107" s="636"/>
      <c r="H107" s="637"/>
      <c r="I107" s="637"/>
      <c r="J107" s="637"/>
      <c r="K107" s="637"/>
      <c r="L107" s="637"/>
      <c r="M107" s="637"/>
      <c r="N107" s="637"/>
      <c r="O107" s="637"/>
      <c r="P107" s="637"/>
      <c r="Q107" s="637"/>
      <c r="R107" s="637"/>
      <c r="S107" s="637"/>
      <c r="T107" s="666"/>
      <c r="U107" s="666"/>
      <c r="V107" s="666"/>
      <c r="W107" s="666"/>
      <c r="X107" s="666"/>
      <c r="Y107" s="666"/>
      <c r="Z107" s="666"/>
      <c r="AA107" s="666"/>
      <c r="AB107" s="666"/>
      <c r="AC107" s="666"/>
      <c r="AD107" s="666"/>
      <c r="AE107" s="61"/>
      <c r="AF107" s="61"/>
      <c r="AG107" s="61"/>
      <c r="AH107" s="61"/>
      <c r="AI107" s="61"/>
      <c r="AJ107" s="61"/>
    </row>
    <row r="108" spans="1:36" ht="13.95" customHeight="1">
      <c r="A108" s="638"/>
      <c r="B108" s="638"/>
      <c r="C108" s="636"/>
      <c r="D108" s="636"/>
      <c r="E108" s="636"/>
      <c r="F108" s="636"/>
      <c r="G108" s="636"/>
      <c r="H108" s="637"/>
      <c r="I108" s="637"/>
      <c r="J108" s="637"/>
      <c r="K108" s="637"/>
      <c r="L108" s="637"/>
      <c r="M108" s="637"/>
      <c r="N108" s="637"/>
      <c r="O108" s="637"/>
      <c r="P108" s="637"/>
      <c r="Q108" s="637"/>
      <c r="R108" s="637"/>
      <c r="S108" s="637"/>
      <c r="T108" s="666"/>
      <c r="U108" s="666"/>
      <c r="V108" s="666"/>
      <c r="W108" s="666"/>
      <c r="X108" s="666"/>
      <c r="Y108" s="666"/>
      <c r="Z108" s="666"/>
      <c r="AA108" s="666"/>
      <c r="AB108" s="666"/>
      <c r="AC108" s="666"/>
      <c r="AD108" s="666"/>
      <c r="AE108" s="61"/>
      <c r="AF108" s="61"/>
      <c r="AG108" s="61"/>
      <c r="AH108" s="61"/>
      <c r="AI108" s="61"/>
      <c r="AJ108" s="61"/>
    </row>
    <row r="109" spans="1:36" ht="13.95" customHeight="1">
      <c r="A109" s="638"/>
      <c r="B109" s="638"/>
      <c r="C109" s="636"/>
      <c r="D109" s="636"/>
      <c r="E109" s="636"/>
      <c r="F109" s="636"/>
      <c r="G109" s="636"/>
      <c r="H109" s="637"/>
      <c r="I109" s="637"/>
      <c r="J109" s="637"/>
      <c r="K109" s="637"/>
      <c r="L109" s="637"/>
      <c r="M109" s="637"/>
      <c r="N109" s="637"/>
      <c r="O109" s="637"/>
      <c r="P109" s="637"/>
      <c r="Q109" s="637"/>
      <c r="R109" s="637"/>
      <c r="S109" s="637"/>
      <c r="T109" s="666"/>
      <c r="U109" s="666"/>
      <c r="V109" s="666"/>
      <c r="W109" s="666"/>
      <c r="X109" s="666"/>
      <c r="Y109" s="666"/>
      <c r="Z109" s="666"/>
      <c r="AA109" s="666"/>
      <c r="AB109" s="666"/>
      <c r="AC109" s="666"/>
      <c r="AD109" s="666"/>
      <c r="AE109" s="61"/>
      <c r="AF109" s="61"/>
      <c r="AG109" s="61"/>
      <c r="AH109" s="61"/>
      <c r="AI109" s="61"/>
      <c r="AJ109" s="61"/>
    </row>
    <row r="110" spans="1:36" ht="13.95" customHeight="1">
      <c r="A110" s="638"/>
      <c r="B110" s="638"/>
      <c r="C110" s="636"/>
      <c r="D110" s="636"/>
      <c r="E110" s="636"/>
      <c r="F110" s="636"/>
      <c r="G110" s="636"/>
      <c r="H110" s="637"/>
      <c r="I110" s="637"/>
      <c r="J110" s="637"/>
      <c r="K110" s="637"/>
      <c r="L110" s="637"/>
      <c r="M110" s="637"/>
      <c r="N110" s="637"/>
      <c r="O110" s="637"/>
      <c r="P110" s="637"/>
      <c r="Q110" s="637"/>
      <c r="R110" s="637"/>
      <c r="S110" s="637"/>
      <c r="T110" s="666"/>
      <c r="U110" s="666"/>
      <c r="V110" s="666"/>
      <c r="W110" s="666"/>
      <c r="X110" s="666"/>
      <c r="Y110" s="666"/>
      <c r="Z110" s="666"/>
      <c r="AA110" s="666"/>
      <c r="AB110" s="666"/>
      <c r="AC110" s="666"/>
      <c r="AD110" s="666"/>
      <c r="AE110" s="61"/>
      <c r="AF110" s="61"/>
      <c r="AG110" s="61"/>
      <c r="AH110" s="61"/>
      <c r="AI110" s="61"/>
      <c r="AJ110" s="61"/>
    </row>
    <row r="111" spans="1:36" ht="13.95" customHeight="1">
      <c r="A111" s="638"/>
      <c r="B111" s="638"/>
      <c r="C111" s="636"/>
      <c r="D111" s="636"/>
      <c r="E111" s="636"/>
      <c r="F111" s="636"/>
      <c r="G111" s="636"/>
      <c r="H111" s="637"/>
      <c r="I111" s="637"/>
      <c r="J111" s="637"/>
      <c r="K111" s="637"/>
      <c r="L111" s="637"/>
      <c r="M111" s="637"/>
      <c r="N111" s="637"/>
      <c r="O111" s="637"/>
      <c r="P111" s="637"/>
      <c r="Q111" s="637"/>
      <c r="R111" s="637"/>
      <c r="S111" s="637"/>
      <c r="T111" s="666"/>
      <c r="U111" s="666"/>
      <c r="V111" s="666"/>
      <c r="W111" s="666"/>
      <c r="X111" s="666"/>
      <c r="Y111" s="666"/>
      <c r="Z111" s="666"/>
      <c r="AA111" s="666"/>
      <c r="AB111" s="666"/>
      <c r="AC111" s="666"/>
      <c r="AD111" s="666"/>
      <c r="AE111" s="61"/>
      <c r="AF111" s="61"/>
      <c r="AG111" s="61"/>
      <c r="AH111" s="61"/>
      <c r="AI111" s="61"/>
      <c r="AJ111" s="61"/>
    </row>
    <row r="112" spans="1:36" ht="13.95" customHeight="1">
      <c r="A112" s="638"/>
      <c r="B112" s="638"/>
      <c r="C112" s="636"/>
      <c r="D112" s="636"/>
      <c r="E112" s="636"/>
      <c r="F112" s="636"/>
      <c r="G112" s="636"/>
      <c r="H112" s="637"/>
      <c r="I112" s="637"/>
      <c r="J112" s="637"/>
      <c r="K112" s="637"/>
      <c r="L112" s="637"/>
      <c r="M112" s="637"/>
      <c r="N112" s="637"/>
      <c r="O112" s="637"/>
      <c r="P112" s="637"/>
      <c r="Q112" s="637"/>
      <c r="R112" s="637"/>
      <c r="S112" s="637"/>
      <c r="T112" s="666"/>
      <c r="U112" s="666"/>
      <c r="V112" s="666"/>
      <c r="W112" s="666"/>
      <c r="X112" s="666"/>
      <c r="Y112" s="666"/>
      <c r="Z112" s="666"/>
      <c r="AA112" s="666"/>
      <c r="AB112" s="666"/>
      <c r="AC112" s="666"/>
      <c r="AD112" s="666"/>
      <c r="AE112" s="61"/>
      <c r="AF112" s="61"/>
      <c r="AG112" s="61"/>
      <c r="AH112" s="61"/>
      <c r="AI112" s="61"/>
      <c r="AJ112" s="61"/>
    </row>
    <row r="113" spans="1:36" ht="13.95" customHeight="1">
      <c r="A113" s="638"/>
      <c r="B113" s="638"/>
      <c r="C113" s="636"/>
      <c r="D113" s="636"/>
      <c r="E113" s="636"/>
      <c r="F113" s="636"/>
      <c r="G113" s="636"/>
      <c r="H113" s="637"/>
      <c r="I113" s="637"/>
      <c r="J113" s="637"/>
      <c r="K113" s="637"/>
      <c r="L113" s="637"/>
      <c r="M113" s="637"/>
      <c r="N113" s="637"/>
      <c r="O113" s="637"/>
      <c r="P113" s="637"/>
      <c r="Q113" s="637"/>
      <c r="R113" s="637"/>
      <c r="S113" s="637"/>
      <c r="T113" s="666"/>
      <c r="U113" s="666"/>
      <c r="V113" s="666"/>
      <c r="W113" s="666"/>
      <c r="X113" s="666"/>
      <c r="Y113" s="666"/>
      <c r="Z113" s="666"/>
      <c r="AA113" s="666"/>
      <c r="AB113" s="666"/>
      <c r="AC113" s="666"/>
      <c r="AD113" s="666"/>
      <c r="AE113" s="61"/>
      <c r="AF113" s="61"/>
      <c r="AG113" s="61"/>
      <c r="AH113" s="61"/>
      <c r="AI113" s="61"/>
      <c r="AJ113" s="61"/>
    </row>
    <row r="114" spans="1:36" ht="13.95" customHeight="1">
      <c r="A114" s="638"/>
      <c r="B114" s="638"/>
      <c r="C114" s="636"/>
      <c r="D114" s="636"/>
      <c r="E114" s="636"/>
      <c r="F114" s="636"/>
      <c r="G114" s="636"/>
      <c r="H114" s="637"/>
      <c r="I114" s="637"/>
      <c r="J114" s="637"/>
      <c r="K114" s="637"/>
      <c r="L114" s="637"/>
      <c r="M114" s="637"/>
      <c r="N114" s="637"/>
      <c r="O114" s="637"/>
      <c r="P114" s="637"/>
      <c r="Q114" s="637"/>
      <c r="R114" s="637"/>
      <c r="S114" s="637"/>
      <c r="T114" s="666"/>
      <c r="U114" s="666"/>
      <c r="V114" s="666"/>
      <c r="W114" s="666"/>
      <c r="X114" s="666"/>
      <c r="Y114" s="666"/>
      <c r="Z114" s="666"/>
      <c r="AA114" s="666"/>
      <c r="AB114" s="666"/>
      <c r="AC114" s="666"/>
      <c r="AD114" s="666"/>
      <c r="AE114" s="61"/>
      <c r="AF114" s="61"/>
      <c r="AG114" s="61"/>
      <c r="AH114" s="61"/>
      <c r="AI114" s="61"/>
      <c r="AJ114" s="61"/>
    </row>
    <row r="115" spans="1:36" ht="13.95" customHeight="1">
      <c r="A115" s="638"/>
      <c r="B115" s="638"/>
      <c r="C115" s="636"/>
      <c r="D115" s="636"/>
      <c r="E115" s="636"/>
      <c r="F115" s="636"/>
      <c r="G115" s="636"/>
      <c r="H115" s="637"/>
      <c r="I115" s="637"/>
      <c r="J115" s="637"/>
      <c r="K115" s="637"/>
      <c r="L115" s="637"/>
      <c r="M115" s="637"/>
      <c r="N115" s="637"/>
      <c r="O115" s="637"/>
      <c r="P115" s="637"/>
      <c r="Q115" s="637"/>
      <c r="R115" s="637"/>
      <c r="S115" s="637"/>
      <c r="T115" s="666"/>
      <c r="U115" s="666"/>
      <c r="V115" s="666"/>
      <c r="W115" s="666"/>
      <c r="X115" s="666"/>
      <c r="Y115" s="666"/>
      <c r="Z115" s="666"/>
      <c r="AA115" s="666"/>
      <c r="AB115" s="666"/>
      <c r="AC115" s="666"/>
      <c r="AD115" s="666"/>
      <c r="AE115" s="61"/>
      <c r="AF115" s="61"/>
      <c r="AG115" s="61"/>
      <c r="AH115" s="61"/>
      <c r="AI115" s="61"/>
      <c r="AJ115" s="61"/>
    </row>
    <row r="116" spans="1:36" ht="13.95" customHeight="1">
      <c r="A116" s="638"/>
      <c r="B116" s="638"/>
      <c r="C116" s="636"/>
      <c r="D116" s="636"/>
      <c r="E116" s="636"/>
      <c r="F116" s="636"/>
      <c r="G116" s="636"/>
      <c r="H116" s="637"/>
      <c r="I116" s="637"/>
      <c r="J116" s="637"/>
      <c r="K116" s="637"/>
      <c r="L116" s="637"/>
      <c r="M116" s="637"/>
      <c r="N116" s="637"/>
      <c r="O116" s="637"/>
      <c r="P116" s="637"/>
      <c r="Q116" s="637"/>
      <c r="R116" s="637"/>
      <c r="S116" s="637"/>
      <c r="T116" s="666"/>
      <c r="U116" s="666"/>
      <c r="V116" s="666"/>
      <c r="W116" s="666"/>
      <c r="X116" s="666"/>
      <c r="Y116" s="666"/>
      <c r="Z116" s="666"/>
      <c r="AA116" s="666"/>
      <c r="AB116" s="666"/>
      <c r="AC116" s="666"/>
      <c r="AD116" s="666"/>
      <c r="AE116" s="61"/>
      <c r="AF116" s="61"/>
      <c r="AG116" s="61"/>
      <c r="AH116" s="61"/>
      <c r="AI116" s="61"/>
      <c r="AJ116" s="61"/>
    </row>
    <row r="117" spans="1:36" ht="13.95" customHeight="1">
      <c r="A117" s="638"/>
      <c r="B117" s="638"/>
      <c r="C117" s="636"/>
      <c r="D117" s="636"/>
      <c r="E117" s="636"/>
      <c r="F117" s="636"/>
      <c r="G117" s="636"/>
      <c r="H117" s="637"/>
      <c r="I117" s="637"/>
      <c r="J117" s="637"/>
      <c r="K117" s="637"/>
      <c r="L117" s="637"/>
      <c r="M117" s="637"/>
      <c r="N117" s="637"/>
      <c r="O117" s="637"/>
      <c r="P117" s="637"/>
      <c r="Q117" s="637"/>
      <c r="R117" s="637"/>
      <c r="S117" s="637"/>
      <c r="T117" s="666"/>
      <c r="U117" s="666"/>
      <c r="V117" s="666"/>
      <c r="W117" s="666"/>
      <c r="X117" s="666"/>
      <c r="Y117" s="666"/>
      <c r="Z117" s="666"/>
      <c r="AA117" s="666"/>
      <c r="AB117" s="666"/>
      <c r="AC117" s="666"/>
      <c r="AD117" s="666"/>
      <c r="AE117" s="61"/>
      <c r="AF117" s="61"/>
      <c r="AG117" s="61"/>
      <c r="AH117" s="61"/>
      <c r="AI117" s="61"/>
      <c r="AJ117" s="61"/>
    </row>
    <row r="118" spans="1:36" ht="13.95" customHeight="1">
      <c r="A118" s="638"/>
      <c r="B118" s="638"/>
      <c r="C118" s="636"/>
      <c r="D118" s="636"/>
      <c r="E118" s="636"/>
      <c r="F118" s="636"/>
      <c r="G118" s="636"/>
      <c r="H118" s="637"/>
      <c r="I118" s="637"/>
      <c r="J118" s="637"/>
      <c r="K118" s="637"/>
      <c r="L118" s="637"/>
      <c r="M118" s="637"/>
      <c r="N118" s="637"/>
      <c r="O118" s="637"/>
      <c r="P118" s="637"/>
      <c r="Q118" s="637"/>
      <c r="R118" s="637"/>
      <c r="S118" s="637"/>
      <c r="T118" s="666"/>
      <c r="U118" s="666"/>
      <c r="V118" s="666"/>
      <c r="W118" s="666"/>
      <c r="X118" s="666"/>
      <c r="Y118" s="666"/>
      <c r="Z118" s="666"/>
      <c r="AA118" s="666"/>
      <c r="AB118" s="666"/>
      <c r="AC118" s="666"/>
      <c r="AD118" s="666"/>
      <c r="AE118" s="61"/>
      <c r="AF118" s="61"/>
      <c r="AG118" s="61"/>
      <c r="AH118" s="61"/>
      <c r="AI118" s="61"/>
      <c r="AJ118" s="61"/>
    </row>
    <row r="119" spans="1:36" ht="13.95" customHeight="1">
      <c r="A119" s="638"/>
      <c r="B119" s="638"/>
      <c r="C119" s="636"/>
      <c r="D119" s="636"/>
      <c r="E119" s="636"/>
      <c r="F119" s="636"/>
      <c r="G119" s="636"/>
      <c r="H119" s="637"/>
      <c r="I119" s="637"/>
      <c r="J119" s="637"/>
      <c r="K119" s="637"/>
      <c r="L119" s="637"/>
      <c r="M119" s="637"/>
      <c r="N119" s="637"/>
      <c r="O119" s="637"/>
      <c r="P119" s="637"/>
      <c r="Q119" s="637"/>
      <c r="R119" s="637"/>
      <c r="S119" s="637"/>
      <c r="T119" s="666"/>
      <c r="U119" s="666"/>
      <c r="V119" s="666"/>
      <c r="W119" s="666"/>
      <c r="X119" s="666"/>
      <c r="Y119" s="666"/>
      <c r="Z119" s="666"/>
      <c r="AA119" s="666"/>
      <c r="AB119" s="666"/>
      <c r="AC119" s="666"/>
      <c r="AD119" s="666"/>
      <c r="AE119" s="61"/>
      <c r="AF119" s="61"/>
      <c r="AG119" s="61"/>
      <c r="AH119" s="61"/>
      <c r="AI119" s="61"/>
      <c r="AJ119" s="61"/>
    </row>
    <row r="120" spans="1:36" ht="13.95" customHeight="1">
      <c r="A120" s="638"/>
      <c r="B120" s="638"/>
      <c r="C120" s="636"/>
      <c r="D120" s="636"/>
      <c r="E120" s="636"/>
      <c r="F120" s="636"/>
      <c r="G120" s="636"/>
      <c r="H120" s="637"/>
      <c r="I120" s="637"/>
      <c r="J120" s="637"/>
      <c r="K120" s="637"/>
      <c r="L120" s="637"/>
      <c r="M120" s="637"/>
      <c r="N120" s="637"/>
      <c r="O120" s="637"/>
      <c r="P120" s="637"/>
      <c r="Q120" s="637"/>
      <c r="R120" s="637"/>
      <c r="S120" s="637"/>
      <c r="T120" s="666"/>
      <c r="U120" s="666"/>
      <c r="V120" s="666"/>
      <c r="W120" s="666"/>
      <c r="X120" s="666"/>
      <c r="Y120" s="666"/>
      <c r="Z120" s="666"/>
      <c r="AA120" s="666"/>
      <c r="AB120" s="666"/>
      <c r="AC120" s="666"/>
      <c r="AD120" s="666"/>
      <c r="AE120" s="61"/>
      <c r="AF120" s="61"/>
      <c r="AG120" s="61"/>
      <c r="AH120" s="61"/>
      <c r="AI120" s="61"/>
      <c r="AJ120" s="61"/>
    </row>
    <row r="121" spans="1:36">
      <c r="A121" s="638"/>
      <c r="B121" s="638"/>
      <c r="C121" s="636"/>
      <c r="D121" s="636"/>
      <c r="E121" s="636"/>
      <c r="F121" s="636"/>
      <c r="G121" s="636"/>
      <c r="H121" s="637"/>
      <c r="I121" s="637"/>
      <c r="J121" s="637"/>
      <c r="K121" s="637"/>
      <c r="L121" s="637"/>
      <c r="M121" s="637"/>
      <c r="N121" s="637"/>
      <c r="O121" s="637"/>
      <c r="P121" s="637"/>
      <c r="Q121" s="637"/>
      <c r="R121" s="637"/>
      <c r="S121" s="637"/>
      <c r="T121" s="666"/>
      <c r="U121" s="666"/>
      <c r="V121" s="666"/>
      <c r="W121" s="666"/>
      <c r="X121" s="666"/>
      <c r="Y121" s="666"/>
      <c r="Z121" s="666"/>
      <c r="AA121" s="666"/>
      <c r="AB121" s="666"/>
      <c r="AC121" s="666"/>
      <c r="AD121" s="666"/>
      <c r="AE121" s="61"/>
      <c r="AF121" s="61"/>
      <c r="AG121" s="61"/>
      <c r="AH121" s="61"/>
      <c r="AI121" s="61"/>
      <c r="AJ121" s="61"/>
    </row>
    <row r="122" spans="1:36">
      <c r="A122" s="638"/>
      <c r="B122" s="638"/>
      <c r="C122" s="636"/>
      <c r="D122" s="636"/>
      <c r="E122" s="636"/>
      <c r="F122" s="636"/>
      <c r="G122" s="636"/>
      <c r="H122" s="637"/>
      <c r="I122" s="637"/>
      <c r="J122" s="637"/>
      <c r="K122" s="637"/>
      <c r="L122" s="637"/>
      <c r="M122" s="637"/>
      <c r="N122" s="637"/>
      <c r="O122" s="637"/>
      <c r="P122" s="637"/>
      <c r="Q122" s="637"/>
      <c r="R122" s="637"/>
      <c r="S122" s="637"/>
      <c r="T122" s="666"/>
      <c r="U122" s="666"/>
      <c r="V122" s="666"/>
      <c r="W122" s="666"/>
      <c r="X122" s="666"/>
      <c r="Y122" s="666"/>
      <c r="Z122" s="666"/>
      <c r="AA122" s="666"/>
      <c r="AB122" s="666"/>
      <c r="AC122" s="666"/>
      <c r="AD122" s="666"/>
      <c r="AE122" s="61"/>
      <c r="AF122" s="61"/>
      <c r="AG122" s="61"/>
      <c r="AH122" s="61"/>
      <c r="AI122" s="61"/>
      <c r="AJ122" s="61"/>
    </row>
    <row r="123" spans="1:36">
      <c r="A123" s="638"/>
      <c r="B123" s="638"/>
      <c r="C123" s="636"/>
      <c r="D123" s="636"/>
      <c r="E123" s="636"/>
      <c r="F123" s="636"/>
      <c r="G123" s="636"/>
      <c r="H123" s="637"/>
      <c r="I123" s="637"/>
      <c r="J123" s="637"/>
      <c r="K123" s="637"/>
      <c r="L123" s="637"/>
      <c r="M123" s="637"/>
      <c r="N123" s="637"/>
      <c r="O123" s="637"/>
      <c r="P123" s="637"/>
      <c r="Q123" s="637"/>
      <c r="R123" s="637"/>
      <c r="S123" s="637"/>
      <c r="T123" s="666"/>
      <c r="U123" s="666"/>
      <c r="V123" s="666"/>
      <c r="W123" s="666"/>
      <c r="X123" s="666"/>
      <c r="Y123" s="666"/>
      <c r="Z123" s="666"/>
      <c r="AA123" s="666"/>
      <c r="AB123" s="666"/>
      <c r="AC123" s="666"/>
      <c r="AD123" s="666"/>
      <c r="AE123" s="61"/>
      <c r="AF123" s="61"/>
      <c r="AG123" s="61"/>
      <c r="AH123" s="61"/>
      <c r="AI123" s="61"/>
      <c r="AJ123" s="61"/>
    </row>
    <row r="124" spans="1:36">
      <c r="A124" s="638"/>
      <c r="B124" s="638"/>
      <c r="C124" s="636"/>
      <c r="D124" s="636"/>
      <c r="E124" s="636"/>
      <c r="F124" s="636"/>
      <c r="G124" s="636"/>
      <c r="H124" s="637"/>
      <c r="I124" s="637"/>
      <c r="J124" s="637"/>
      <c r="K124" s="637"/>
      <c r="L124" s="637"/>
      <c r="M124" s="637"/>
      <c r="N124" s="637"/>
      <c r="O124" s="637"/>
      <c r="P124" s="637"/>
      <c r="Q124" s="637"/>
      <c r="R124" s="637"/>
      <c r="S124" s="637"/>
      <c r="T124" s="666"/>
      <c r="U124" s="666"/>
      <c r="V124" s="666"/>
      <c r="W124" s="666"/>
      <c r="X124" s="666"/>
      <c r="Y124" s="666"/>
      <c r="Z124" s="666"/>
      <c r="AA124" s="666"/>
      <c r="AB124" s="666"/>
      <c r="AC124" s="666"/>
      <c r="AD124" s="666"/>
      <c r="AE124" s="61"/>
      <c r="AF124" s="61"/>
      <c r="AG124" s="61"/>
      <c r="AH124" s="61"/>
      <c r="AI124" s="61"/>
      <c r="AJ124" s="61"/>
    </row>
    <row r="125" spans="1:36">
      <c r="A125" s="638"/>
      <c r="B125" s="638"/>
      <c r="C125" s="636"/>
      <c r="D125" s="636"/>
      <c r="E125" s="636"/>
      <c r="F125" s="636"/>
      <c r="G125" s="636"/>
      <c r="H125" s="637"/>
      <c r="I125" s="637"/>
      <c r="J125" s="637"/>
      <c r="K125" s="637"/>
      <c r="L125" s="637"/>
      <c r="M125" s="637"/>
      <c r="N125" s="637"/>
      <c r="O125" s="637"/>
      <c r="P125" s="637"/>
      <c r="Q125" s="637"/>
      <c r="R125" s="637"/>
      <c r="S125" s="637"/>
      <c r="T125" s="666"/>
      <c r="U125" s="666"/>
      <c r="V125" s="666"/>
      <c r="W125" s="666"/>
      <c r="X125" s="666"/>
      <c r="Y125" s="666"/>
      <c r="Z125" s="666"/>
      <c r="AA125" s="666"/>
      <c r="AB125" s="666"/>
      <c r="AC125" s="666"/>
      <c r="AD125" s="666"/>
      <c r="AE125" s="61"/>
      <c r="AF125" s="61"/>
      <c r="AG125" s="61"/>
      <c r="AH125" s="61"/>
      <c r="AI125" s="61"/>
      <c r="AJ125" s="61"/>
    </row>
    <row r="126" spans="1:36">
      <c r="A126" s="638"/>
      <c r="B126" s="638"/>
      <c r="C126" s="636"/>
      <c r="D126" s="636"/>
      <c r="E126" s="636"/>
      <c r="F126" s="636"/>
      <c r="G126" s="636"/>
      <c r="H126" s="637"/>
      <c r="I126" s="637"/>
      <c r="J126" s="637"/>
      <c r="K126" s="637"/>
      <c r="L126" s="637"/>
      <c r="M126" s="637"/>
      <c r="N126" s="637"/>
      <c r="O126" s="637"/>
      <c r="P126" s="637"/>
      <c r="Q126" s="637"/>
      <c r="R126" s="637"/>
      <c r="S126" s="637"/>
      <c r="T126" s="666"/>
      <c r="U126" s="666"/>
      <c r="V126" s="666"/>
      <c r="W126" s="666"/>
      <c r="X126" s="666"/>
      <c r="Y126" s="666"/>
      <c r="Z126" s="666"/>
      <c r="AA126" s="666"/>
      <c r="AB126" s="666"/>
      <c r="AC126" s="666"/>
      <c r="AD126" s="666"/>
      <c r="AE126" s="61"/>
      <c r="AF126" s="61"/>
      <c r="AG126" s="61"/>
      <c r="AH126" s="61"/>
      <c r="AI126" s="61"/>
      <c r="AJ126" s="61"/>
    </row>
    <row r="127" spans="1:36">
      <c r="A127" s="638"/>
      <c r="B127" s="638"/>
      <c r="C127" s="636"/>
      <c r="D127" s="636"/>
      <c r="E127" s="636"/>
      <c r="F127" s="636"/>
      <c r="G127" s="636"/>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ExNilE1kK1f8TAHU3tEmM3gwGdc8x+JZHu0PdpO3eOYK2fR06cO7DbzrxhNm4avpoikq+5O0E2NIUr07KCELXg==" saltValue="jQzdGt5SGzabea0IriD7Hw==" spinCount="100000" sheet="1" autoFilter="0"/>
  <mergeCells count="312">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83:B83"/>
    <mergeCell ref="C83:G83"/>
    <mergeCell ref="H83:S83"/>
    <mergeCell ref="T83:AD83"/>
    <mergeCell ref="A84:B84"/>
    <mergeCell ref="C84:G84"/>
    <mergeCell ref="H84:S84"/>
    <mergeCell ref="T84:AD84"/>
    <mergeCell ref="AA74:AJ74"/>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27:B127"/>
    <mergeCell ref="C127:G127"/>
    <mergeCell ref="A125:B125"/>
    <mergeCell ref="C125:G125"/>
    <mergeCell ref="H125:S125"/>
    <mergeCell ref="T125:AD125"/>
    <mergeCell ref="A126:B126"/>
    <mergeCell ref="C126:G126"/>
    <mergeCell ref="H126:S126"/>
    <mergeCell ref="T126:AD126"/>
  </mergeCells>
  <phoneticPr fontId="10"/>
  <conditionalFormatting sqref="A13:AJ59">
    <cfRule type="expression" dxfId="1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40" zoomScaleNormal="46" zoomScaleSheetLayoutView="40" zoomScalePageLayoutView="70" workbookViewId="0">
      <selection activeCell="J11" sqref="J11"/>
    </sheetView>
  </sheetViews>
  <sheetFormatPr defaultColWidth="2.44140625" defaultRowHeight="13.2"/>
  <cols>
    <col min="1" max="1" width="7.6640625" customWidth="1"/>
    <col min="2" max="2" width="12.88671875" customWidth="1"/>
    <col min="3" max="3" width="18" style="32" customWidth="1"/>
    <col min="4" max="4" width="14.109375" customWidth="1"/>
    <col min="5" max="5" width="15.88671875" customWidth="1"/>
    <col min="6" max="6" width="30.21875" customWidth="1"/>
    <col min="7" max="7" width="32.44140625" customWidth="1"/>
    <col min="8" max="8" width="14.21875" customWidth="1"/>
    <col min="9" max="9" width="7.33203125" customWidth="1"/>
    <col min="10" max="10" width="24.21875" style="32" customWidth="1"/>
    <col min="11" max="11" width="25.33203125" style="32" customWidth="1"/>
    <col min="12" max="12" width="31.33203125" style="32" customWidth="1"/>
    <col min="13" max="13" width="14.5546875" style="107" customWidth="1"/>
    <col min="14" max="14" width="8.88671875" customWidth="1"/>
    <col min="15" max="15" width="15.44140625" customWidth="1"/>
    <col min="16" max="16" width="15.6640625" customWidth="1"/>
    <col min="17" max="17" width="17.44140625" customWidth="1"/>
    <col min="18" max="18" width="19.109375" customWidth="1"/>
    <col min="19" max="19" width="13.6640625" customWidth="1"/>
    <col min="20" max="20" width="15.33203125" style="32" customWidth="1"/>
    <col min="21" max="21" width="16.88671875" style="22" customWidth="1"/>
    <col min="22" max="22" width="14.21875" style="22" customWidth="1"/>
    <col min="23" max="23" width="17.44140625" customWidth="1"/>
    <col min="24" max="24" width="5.6640625" customWidth="1"/>
    <col min="25" max="25" width="5.88671875" customWidth="1"/>
    <col min="26" max="26" width="15.109375" customWidth="1"/>
    <col min="27" max="27" width="14.5546875" customWidth="1"/>
    <col min="28" max="28" width="10.88671875" customWidth="1"/>
    <col min="29" max="34" width="7" customWidth="1"/>
    <col min="35" max="35" width="15.21875" hidden="1" customWidth="1"/>
    <col min="36" max="36" width="32.6640625" style="32" hidden="1" customWidth="1"/>
    <col min="37" max="37" width="27.44140625" hidden="1" customWidth="1"/>
    <col min="38" max="38" width="23.5546875" hidden="1" customWidth="1"/>
    <col min="39" max="39" width="26.77734375" hidden="1" customWidth="1"/>
    <col min="40" max="40" width="20" hidden="1" customWidth="1"/>
    <col min="41" max="41" width="11.88671875" hidden="1" customWidth="1"/>
    <col min="42" max="42" width="15.77734375" hidden="1" customWidth="1"/>
    <col min="43" max="43" width="25.88671875" style="46" hidden="1" customWidth="1"/>
    <col min="44" max="45" width="15.77734375" customWidth="1"/>
  </cols>
  <sheetData>
    <row r="1" spans="1:43" ht="23.25" customHeight="1" thickBot="1">
      <c r="A1" s="98" t="s">
        <v>1959</v>
      </c>
      <c r="B1" s="33"/>
      <c r="C1" s="99"/>
      <c r="D1" s="98"/>
      <c r="E1" s="33"/>
      <c r="F1" s="33"/>
      <c r="G1" s="33"/>
      <c r="H1" s="33"/>
      <c r="I1" s="100"/>
      <c r="J1" s="99"/>
      <c r="K1" s="99"/>
      <c r="L1" s="99"/>
      <c r="N1" s="227"/>
      <c r="O1" s="100"/>
      <c r="P1" s="360" t="s">
        <v>26</v>
      </c>
      <c r="Q1" s="361"/>
      <c r="R1" s="362"/>
      <c r="S1" s="667" t="str">
        <f>IF(基本情報入力シート!C13&lt;&gt;"", 基本情報入力シート!C13, "")</f>
        <v>福島県</v>
      </c>
      <c r="T1" s="668"/>
      <c r="U1" s="668"/>
      <c r="V1" s="759"/>
      <c r="W1" s="192"/>
      <c r="X1" s="192"/>
      <c r="Y1" s="192"/>
      <c r="Z1" s="36"/>
      <c r="AA1" s="72"/>
      <c r="AB1" s="101"/>
      <c r="AC1" s="101"/>
      <c r="AD1" s="101"/>
      <c r="AE1" s="101"/>
      <c r="AF1" s="101"/>
      <c r="AG1" s="101"/>
      <c r="AH1" s="101"/>
      <c r="AI1" s="101"/>
      <c r="AJ1" s="46"/>
      <c r="AK1" s="46"/>
    </row>
    <row r="2" spans="1:43" ht="31.2" customHeight="1" thickBot="1">
      <c r="A2" s="809" t="s">
        <v>28</v>
      </c>
      <c r="B2" s="810"/>
      <c r="C2" s="811" t="str">
        <f>IF(基本情報入力シート!L18="", "", 基本情報入力シート!L18)</f>
        <v/>
      </c>
      <c r="D2" s="812"/>
      <c r="E2" s="812"/>
      <c r="F2" s="813"/>
      <c r="G2" s="102"/>
      <c r="I2" s="103"/>
      <c r="K2" s="188"/>
      <c r="L2" s="188"/>
      <c r="M2" s="188"/>
      <c r="N2" s="188"/>
      <c r="O2" s="103"/>
      <c r="P2" s="188"/>
      <c r="Q2" s="188"/>
      <c r="R2" s="188"/>
      <c r="S2" s="103"/>
      <c r="T2" s="103"/>
      <c r="U2" s="103"/>
      <c r="V2" s="103"/>
      <c r="W2" s="103"/>
      <c r="X2" s="103"/>
      <c r="Y2" s="103"/>
      <c r="Z2" s="103"/>
      <c r="AA2" s="103"/>
      <c r="AB2" s="103"/>
      <c r="AJ2"/>
    </row>
    <row r="3" spans="1:43" ht="61.2" customHeight="1" thickBot="1">
      <c r="A3" s="95"/>
      <c r="B3" s="95"/>
      <c r="C3" s="104"/>
      <c r="D3" s="105"/>
      <c r="E3" s="105"/>
      <c r="F3" s="105"/>
      <c r="G3" s="106"/>
      <c r="H3" s="103"/>
      <c r="I3" s="782" t="s">
        <v>2555</v>
      </c>
      <c r="J3" s="782"/>
      <c r="K3" s="782"/>
      <c r="L3" s="782"/>
      <c r="M3" s="103"/>
      <c r="N3" s="795" t="s">
        <v>2441</v>
      </c>
      <c r="O3" s="796"/>
      <c r="P3" s="796"/>
      <c r="Q3" s="801" t="s">
        <v>2471</v>
      </c>
      <c r="R3" s="801"/>
      <c r="S3" s="801"/>
      <c r="T3" s="801"/>
      <c r="U3" s="802"/>
      <c r="V3" s="103"/>
      <c r="W3" s="103"/>
      <c r="X3" s="103"/>
      <c r="Y3" s="103"/>
      <c r="Z3" s="103"/>
      <c r="AA3" s="103"/>
      <c r="AB3" s="103"/>
      <c r="AJ3"/>
    </row>
    <row r="4" spans="1:43" ht="16.2" customHeight="1" thickBot="1">
      <c r="A4" s="827" t="s">
        <v>2402</v>
      </c>
      <c r="B4" s="828"/>
      <c r="C4" s="828"/>
      <c r="D4" s="829"/>
      <c r="E4" s="843" t="s">
        <v>2403</v>
      </c>
      <c r="F4" s="364"/>
      <c r="G4" s="365"/>
      <c r="H4" s="103"/>
      <c r="I4" s="782"/>
      <c r="J4" s="782"/>
      <c r="K4" s="782"/>
      <c r="L4" s="782"/>
      <c r="M4" s="103"/>
      <c r="N4" s="797"/>
      <c r="O4" s="798"/>
      <c r="P4" s="798"/>
      <c r="Q4" s="803"/>
      <c r="R4" s="803"/>
      <c r="S4" s="803"/>
      <c r="T4" s="803"/>
      <c r="U4" s="804"/>
      <c r="V4" s="103"/>
      <c r="W4" s="103"/>
      <c r="X4" s="103"/>
      <c r="Y4" s="103"/>
      <c r="Z4" s="103"/>
      <c r="AA4" s="103"/>
      <c r="AB4" s="103"/>
      <c r="AJ4"/>
    </row>
    <row r="5" spans="1:43" ht="76.8" customHeight="1" thickBot="1">
      <c r="A5" s="830"/>
      <c r="B5" s="831"/>
      <c r="C5" s="831"/>
      <c r="D5" s="832"/>
      <c r="E5" s="844"/>
      <c r="F5" s="404" t="s">
        <v>2400</v>
      </c>
      <c r="G5" s="403" t="s">
        <v>2401</v>
      </c>
      <c r="H5" s="103"/>
      <c r="I5" s="782"/>
      <c r="J5" s="782"/>
      <c r="K5" s="782"/>
      <c r="L5" s="782"/>
      <c r="M5" s="103"/>
      <c r="N5" s="797" t="s">
        <v>2472</v>
      </c>
      <c r="O5" s="798"/>
      <c r="P5" s="798"/>
      <c r="Q5" s="805" t="s">
        <v>2442</v>
      </c>
      <c r="R5" s="805"/>
      <c r="S5" s="805"/>
      <c r="T5" s="805"/>
      <c r="U5" s="806"/>
      <c r="V5" s="103"/>
      <c r="W5" s="103"/>
      <c r="X5" s="103"/>
      <c r="Y5" s="103"/>
      <c r="Z5" s="103"/>
      <c r="AA5" s="103"/>
      <c r="AB5" s="103"/>
      <c r="AJ5"/>
    </row>
    <row r="6" spans="1:43" ht="30" customHeight="1" thickBot="1">
      <c r="A6" s="416"/>
      <c r="B6" s="833" t="s">
        <v>2404</v>
      </c>
      <c r="C6" s="834"/>
      <c r="D6" s="835"/>
      <c r="E6" s="399">
        <f>IFERROR(SUM(P15:P114),"")</f>
        <v>0</v>
      </c>
      <c r="F6" s="435">
        <f>IFERROR(SUMIF($AP$15:$AP$114,"加算対象",$P$15:$P$114),"")</f>
        <v>0</v>
      </c>
      <c r="G6" s="436">
        <f>IFERROR(SUMIF($AP$15:$AP$114,"加算対象外",$P$15:$P$114),"")</f>
        <v>0</v>
      </c>
      <c r="H6" s="103"/>
      <c r="I6" s="782"/>
      <c r="J6" s="782"/>
      <c r="K6" s="782"/>
      <c r="L6" s="782"/>
      <c r="M6" s="103"/>
      <c r="N6" s="797" t="s">
        <v>2473</v>
      </c>
      <c r="O6" s="798"/>
      <c r="P6" s="798"/>
      <c r="Q6" s="805" t="s">
        <v>2443</v>
      </c>
      <c r="R6" s="805"/>
      <c r="S6" s="805"/>
      <c r="T6" s="805"/>
      <c r="U6" s="806"/>
      <c r="V6" s="103"/>
      <c r="W6" s="103"/>
      <c r="X6" s="103"/>
      <c r="Y6" s="103"/>
      <c r="Z6" s="103"/>
      <c r="AA6" s="103"/>
      <c r="AB6" s="103"/>
      <c r="AJ6"/>
    </row>
    <row r="7" spans="1:43" ht="30" customHeight="1" thickBot="1">
      <c r="A7" s="398"/>
      <c r="B7" s="840" t="s">
        <v>2412</v>
      </c>
      <c r="C7" s="836" t="s">
        <v>2411</v>
      </c>
      <c r="D7" s="837"/>
      <c r="E7" s="400">
        <f>IF(C2="",0, SUM(E8:E9))</f>
        <v>0</v>
      </c>
      <c r="F7" s="437">
        <f>IF($C$2="", 0, SUM(F8:F9))</f>
        <v>0</v>
      </c>
      <c r="G7" s="438">
        <f>IF($C$2="", 0,G8)</f>
        <v>0</v>
      </c>
      <c r="H7" s="103"/>
      <c r="I7" s="782"/>
      <c r="J7" s="782"/>
      <c r="K7" s="782"/>
      <c r="L7" s="782"/>
      <c r="M7" s="103"/>
      <c r="N7" s="799"/>
      <c r="O7" s="800"/>
      <c r="P7" s="800"/>
      <c r="Q7" s="807"/>
      <c r="R7" s="807"/>
      <c r="S7" s="807"/>
      <c r="T7" s="807"/>
      <c r="U7" s="808"/>
      <c r="V7" s="103"/>
      <c r="W7" s="103"/>
      <c r="X7" s="103"/>
      <c r="Y7" s="103"/>
      <c r="Z7" s="103"/>
      <c r="AA7" s="103"/>
      <c r="AB7" s="103"/>
      <c r="AJ7"/>
    </row>
    <row r="8" spans="1:43" ht="30" customHeight="1">
      <c r="A8" s="396"/>
      <c r="B8" s="841"/>
      <c r="C8" s="406"/>
      <c r="D8" s="405" t="s">
        <v>2397</v>
      </c>
      <c r="E8" s="401">
        <f>IF(C2="", 0, SUM(Q15:Q114))</f>
        <v>0</v>
      </c>
      <c r="F8" s="439">
        <f>IF($C$2="", 0, SUMIF($AP$15:$AP$114,"加算対象",$Q$15:$Q$114))</f>
        <v>0</v>
      </c>
      <c r="G8" s="440">
        <f>IF($C$2="", 0, SUMIF($AP$15:$AP$114,"加算対象外",$Q$15:$Q$114))</f>
        <v>0</v>
      </c>
      <c r="H8" s="103"/>
      <c r="I8" s="782"/>
      <c r="J8" s="782"/>
      <c r="K8" s="782"/>
      <c r="L8" s="782"/>
      <c r="M8" s="103"/>
      <c r="N8" s="103"/>
      <c r="O8" s="103"/>
      <c r="P8" s="103"/>
      <c r="Q8" s="103"/>
      <c r="R8" s="188"/>
      <c r="S8" s="103"/>
      <c r="T8" s="103"/>
      <c r="U8" s="103"/>
      <c r="V8" s="103"/>
      <c r="W8" s="103"/>
      <c r="X8" s="103"/>
      <c r="Y8" s="103"/>
      <c r="Z8" s="103"/>
      <c r="AA8" s="103"/>
      <c r="AB8" s="103"/>
      <c r="AJ8"/>
    </row>
    <row r="9" spans="1:43" ht="30" customHeight="1">
      <c r="A9" s="396"/>
      <c r="B9" s="841"/>
      <c r="C9" s="407"/>
      <c r="D9" s="405" t="s">
        <v>2398</v>
      </c>
      <c r="E9" s="401">
        <f>IF(C2="", 0, SUM(R15:R114))</f>
        <v>0</v>
      </c>
      <c r="F9" s="439">
        <f>IF($C$2="", 0, SUMIF($AP$15:$AP$114,"加算対象",$R$15:$R$114))</f>
        <v>0</v>
      </c>
      <c r="G9" s="441"/>
      <c r="H9" s="188"/>
      <c r="I9" s="782"/>
      <c r="J9" s="782"/>
      <c r="K9" s="782"/>
      <c r="L9" s="782"/>
      <c r="M9" s="103"/>
      <c r="N9" s="103"/>
      <c r="O9" s="103"/>
      <c r="P9" s="103"/>
      <c r="Q9" s="103"/>
      <c r="R9" s="188"/>
      <c r="S9" s="188"/>
      <c r="T9" s="188"/>
      <c r="U9" s="188"/>
      <c r="V9" s="188"/>
      <c r="W9" s="188"/>
      <c r="X9" s="188"/>
      <c r="Y9" s="188"/>
      <c r="Z9" s="188"/>
      <c r="AA9" s="188"/>
      <c r="AB9" s="103"/>
      <c r="AJ9"/>
    </row>
    <row r="10" spans="1:43" ht="30" customHeight="1" thickBot="1">
      <c r="A10" s="397"/>
      <c r="B10" s="842"/>
      <c r="C10" s="838" t="s">
        <v>2399</v>
      </c>
      <c r="D10" s="839"/>
      <c r="E10" s="402">
        <f>IF(C2="", 0, SUM(S15:S114))</f>
        <v>0</v>
      </c>
      <c r="F10" s="442">
        <f>IF($C$2="", 0, SUMIF($AP$15:$AP$114,"加算対象",$S$15:$S$114))</f>
        <v>0</v>
      </c>
      <c r="G10" s="443"/>
      <c r="H10" s="188"/>
      <c r="I10" s="188"/>
      <c r="J10" s="188"/>
      <c r="K10" s="188"/>
      <c r="L10" s="188"/>
      <c r="M10" s="250"/>
      <c r="N10" s="188"/>
      <c r="O10" s="188"/>
      <c r="P10" s="188"/>
      <c r="Q10" s="188"/>
      <c r="R10" s="188"/>
      <c r="S10" s="188"/>
      <c r="T10" s="188"/>
      <c r="U10" s="188"/>
      <c r="V10" s="188"/>
      <c r="W10" s="188"/>
      <c r="X10" s="188"/>
      <c r="Y10" s="188"/>
      <c r="Z10" s="188"/>
      <c r="AA10" s="188"/>
      <c r="AB10" s="103"/>
      <c r="AJ10"/>
    </row>
    <row r="11" spans="1:43" ht="32.4" customHeight="1" thickBot="1">
      <c r="A11" s="33"/>
      <c r="B11" s="33"/>
      <c r="C11" s="99"/>
      <c r="D11" s="33"/>
      <c r="E11" s="33"/>
      <c r="F11" s="33"/>
      <c r="G11" s="33"/>
      <c r="H11" s="33"/>
      <c r="I11" s="33"/>
      <c r="J11" s="345" t="str">
        <f>IF(E6=0, "",IF(COUNTA(基本情報入力シート!$Z$58:$Z$157)=COUNTA(J15:J114),"○","×"))</f>
        <v/>
      </c>
      <c r="K11" s="345" t="str">
        <f>IF(E6=0,"",IF(AND(COUNTIF(K15:K114,"要件を満たさない")=0,COUNTA(基本情報入力シート!Z58:AB157)=COUNTIF('別紙様式2-3（個表） '!K15:K114,"&lt;&gt;")),"○",
    IF(AND(COUNTIF(K15:K114,"要件を満たさない")&gt;=1,COUNTA(基本情報入力シート!Z58:AB157)=COUNTIF('別紙様式2-3（個表） '!K15:K114,"&lt;&gt;")),"△","×")))</f>
        <v/>
      </c>
      <c r="L11" s="345"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814" t="s">
        <v>99</v>
      </c>
      <c r="B12" s="817" t="s">
        <v>100</v>
      </c>
      <c r="C12" s="820" t="s">
        <v>20</v>
      </c>
      <c r="D12" s="848" t="s">
        <v>21</v>
      </c>
      <c r="E12" s="849"/>
      <c r="F12" s="823" t="s">
        <v>78</v>
      </c>
      <c r="G12" s="845" t="s">
        <v>23</v>
      </c>
      <c r="H12" s="772" t="s">
        <v>2375</v>
      </c>
      <c r="I12" s="779" t="s">
        <v>101</v>
      </c>
      <c r="J12" s="792" t="s">
        <v>1973</v>
      </c>
      <c r="K12" s="772" t="s">
        <v>1972</v>
      </c>
      <c r="L12" s="772" t="s">
        <v>1971</v>
      </c>
      <c r="M12" s="779" t="s">
        <v>2036</v>
      </c>
      <c r="N12" s="783" t="s">
        <v>1924</v>
      </c>
      <c r="O12" s="855" t="s">
        <v>2406</v>
      </c>
      <c r="P12" s="786" t="s">
        <v>2405</v>
      </c>
      <c r="Q12" s="787"/>
      <c r="R12" s="787"/>
      <c r="S12" s="788"/>
      <c r="T12" s="789" t="s">
        <v>102</v>
      </c>
      <c r="U12" s="852" t="s">
        <v>103</v>
      </c>
      <c r="V12" s="119" t="str">
        <f>IF(C2="","",IF(OR(COUNTIF(AO15:AO114,"○○×")&gt;0,COUNTIF(AQ15:AQ114,"×")&gt;0),"×","○"))</f>
        <v/>
      </c>
      <c r="W12" s="826" t="s">
        <v>2487</v>
      </c>
      <c r="X12" s="735"/>
      <c r="Y12" s="735"/>
      <c r="Z12" s="735"/>
      <c r="AA12" s="735"/>
      <c r="AB12" s="735"/>
      <c r="AC12" s="735"/>
      <c r="AD12" s="735"/>
      <c r="AE12" s="735"/>
      <c r="AF12" s="735"/>
      <c r="AG12" s="736"/>
      <c r="AJ12"/>
    </row>
    <row r="13" spans="1:43" ht="82.95" customHeight="1" thickBot="1">
      <c r="A13" s="815"/>
      <c r="B13" s="818"/>
      <c r="C13" s="821"/>
      <c r="D13" s="850"/>
      <c r="E13" s="851"/>
      <c r="F13" s="824"/>
      <c r="G13" s="846"/>
      <c r="H13" s="773"/>
      <c r="I13" s="780"/>
      <c r="J13" s="793"/>
      <c r="K13" s="773"/>
      <c r="L13" s="773"/>
      <c r="M13" s="780"/>
      <c r="N13" s="784"/>
      <c r="O13" s="856"/>
      <c r="P13" s="775"/>
      <c r="Q13" s="777" t="s">
        <v>2040</v>
      </c>
      <c r="R13" s="777" t="s">
        <v>2041</v>
      </c>
      <c r="S13" s="858" t="s">
        <v>2042</v>
      </c>
      <c r="T13" s="790"/>
      <c r="U13" s="853"/>
      <c r="V13" s="477" t="str">
        <f>IF(C2="","",IF(S1="","提出先未選択",(IF(COUNTIFS(T15:T114,"○")=1,"○","×"))))</f>
        <v/>
      </c>
      <c r="W13" s="826"/>
      <c r="X13" s="735"/>
      <c r="Y13" s="735"/>
      <c r="Z13" s="735"/>
      <c r="AA13" s="735"/>
      <c r="AB13" s="735"/>
      <c r="AC13" s="735"/>
      <c r="AD13" s="735"/>
      <c r="AE13" s="735"/>
      <c r="AF13" s="735"/>
      <c r="AG13" s="736"/>
      <c r="AH13" s="72"/>
      <c r="AI13" s="32"/>
      <c r="AJ13"/>
    </row>
    <row r="14" spans="1:43" ht="47.25" customHeight="1" thickBot="1">
      <c r="A14" s="816"/>
      <c r="B14" s="819"/>
      <c r="C14" s="822"/>
      <c r="D14" s="110" t="s">
        <v>24</v>
      </c>
      <c r="E14" s="110" t="s">
        <v>25</v>
      </c>
      <c r="F14" s="825"/>
      <c r="G14" s="847"/>
      <c r="H14" s="774"/>
      <c r="I14" s="781"/>
      <c r="J14" s="794"/>
      <c r="K14" s="774"/>
      <c r="L14" s="774"/>
      <c r="M14" s="781"/>
      <c r="N14" s="785"/>
      <c r="O14" s="857"/>
      <c r="P14" s="776"/>
      <c r="Q14" s="778"/>
      <c r="R14" s="778"/>
      <c r="S14" s="859"/>
      <c r="T14" s="791"/>
      <c r="U14" s="854"/>
      <c r="V14" s="478" t="str">
        <f>IF(C2="", "", IF(COUNTIFS(T15:T114, "○", U15:U114, "")=0, "○","×"))</f>
        <v/>
      </c>
      <c r="W14" s="826"/>
      <c r="X14" s="735"/>
      <c r="Y14" s="735"/>
      <c r="Z14" s="735"/>
      <c r="AA14" s="735"/>
      <c r="AB14" s="735"/>
      <c r="AC14" s="735"/>
      <c r="AD14" s="735"/>
      <c r="AE14" s="735"/>
      <c r="AF14" s="735"/>
      <c r="AG14" s="736"/>
      <c r="AH14" s="72"/>
      <c r="AI14" s="343" t="s">
        <v>104</v>
      </c>
      <c r="AJ14" s="46" t="s">
        <v>2376</v>
      </c>
      <c r="AK14" s="46" t="s">
        <v>2377</v>
      </c>
      <c r="AL14" s="46" t="s">
        <v>2378</v>
      </c>
      <c r="AM14" s="46" t="s">
        <v>2379</v>
      </c>
      <c r="AN14" s="46" t="s">
        <v>2380</v>
      </c>
      <c r="AO14" s="46" t="s">
        <v>2381</v>
      </c>
      <c r="AP14" s="46" t="s">
        <v>2382</v>
      </c>
      <c r="AQ14" s="344" t="s">
        <v>2488</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3" t="str">
        <f>IF(基本情報入力シート!AD58="","",基本情報入力シート!AD58)</f>
        <v/>
      </c>
      <c r="I15" s="333" t="str">
        <f>IF(基本情報入力シート!AE58="","",基本情報入力シート!AE58)</f>
        <v/>
      </c>
      <c r="J15" s="447"/>
      <c r="K15" s="448"/>
      <c r="L15" s="448"/>
      <c r="M15" s="335" t="str">
        <f>IF(G15="", "", VLOOKUP(AO15,【参考】数式用!$AZ$3:$BA$6, 2, FALSE))</f>
        <v/>
      </c>
      <c r="N15" s="336" t="str">
        <f>IF(G15="","",VLOOKUP(G15,【参考】数式用!$A$4:$L$54,MATCH('別紙様式2-3（個表） '!M15,【参考】数式用!$J$3:$L$3,0)+9,FALSE))</f>
        <v/>
      </c>
      <c r="O15" s="452" t="s">
        <v>2393</v>
      </c>
      <c r="P15" s="337" t="str">
        <f>IFERROR(ROUNDDOWN(ROUNDDOWN($H15*$I15,0)*$N15,0),"未入力あり")</f>
        <v>未入力あり</v>
      </c>
      <c r="Q15" s="257" t="str">
        <f>IFERROR(IF(P15="未入力あり","",ROUNDDOWN(ROUNDDOWN($H15*$I15,0)*VLOOKUP($G15,【参考】数式用!$A$4:$E$54,3, FALSE),0)),"")</f>
        <v/>
      </c>
      <c r="R15" s="257" t="str">
        <f>IF(AM15="×", 0,IF(P15="未入力あり","",ROUNDDOWN(ROUNDDOWN($H15*$I15,0)*VLOOKUP($G15,【参考】数式用!$A$4:$E$54,4,FALSE),0)))</f>
        <v/>
      </c>
      <c r="S15" s="338" t="str">
        <f>IF(AN15="×", 0,IF(P15="未入力あり","",ROUNDDOWN(ROUNDDOWN($H15*$I15,0)*VLOOKUP($G15,【参考】数式用!$A$4:$E$54,5, FALSE),0)))</f>
        <v/>
      </c>
      <c r="T15" s="339"/>
      <c r="U15" s="340"/>
      <c r="V15" s="33"/>
      <c r="W15" s="771"/>
      <c r="X15" s="771"/>
      <c r="Y15" s="771"/>
      <c r="Z15" s="771"/>
      <c r="AA15" s="771"/>
      <c r="AB15" s="771"/>
      <c r="AC15" s="771"/>
      <c r="AD15" s="771"/>
      <c r="AE15" s="771"/>
      <c r="AF15" s="771"/>
      <c r="AG15" s="771"/>
      <c r="AI15" s="344"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4" t="str">
        <f>IF(基本情報入力シート!AD59="","",基本情報入力シート!AD59)</f>
        <v/>
      </c>
      <c r="I16" s="334" t="str">
        <f>IF(基本情報入力シート!AE59="","",基本情報入力シート!AE59)</f>
        <v/>
      </c>
      <c r="J16" s="449"/>
      <c r="K16" s="448"/>
      <c r="L16" s="448"/>
      <c r="M16" s="335" t="str">
        <f>IF(G16="", "", VLOOKUP(AO16,【参考】数式用!$AZ$3:$BA$6, 2, FALSE))</f>
        <v/>
      </c>
      <c r="N16" s="336" t="str">
        <f>IF(G16="","",VLOOKUP(G16,【参考】数式用!$A$4:$L$54,MATCH('別紙様式2-3（個表） '!M16,【参考】数式用!$J$3:$L$3,0)+9,FALSE))</f>
        <v/>
      </c>
      <c r="O16" s="452" t="s">
        <v>2393</v>
      </c>
      <c r="P16" s="337" t="str">
        <f t="shared" ref="P16:P79" si="5">IFERROR(ROUNDDOWN(ROUNDDOWN($H16*$I16,0)*$N16,0),"未入力あり")</f>
        <v>未入力あり</v>
      </c>
      <c r="Q16" s="257" t="str">
        <f>IFERROR(IF(P16="未入力あり","",ROUNDDOWN(ROUNDDOWN($H16*$I16,0)*VLOOKUP($G16,【参考】数式用!$A$4:$E$54,3, FALSE),0)),"")</f>
        <v/>
      </c>
      <c r="R16" s="257" t="str">
        <f>IF(AM16="×", 0,IF(P16="未入力あり","",ROUNDDOWN(ROUNDDOWN($H16*$I16,0)*VLOOKUP($G16,【参考】数式用!$A$4:$E$54,4,FALSE),0)))</f>
        <v/>
      </c>
      <c r="S16" s="338" t="str">
        <f>IF(AN16="×", 0,IF(P16="未入力あり","",ROUNDDOWN(ROUNDDOWN($H16*$I16,0)*VLOOKUP($G16,【参考】数式用!$A$4:$E$54,5, FALSE),0)))</f>
        <v/>
      </c>
      <c r="T16" s="341"/>
      <c r="U16" s="342"/>
      <c r="V16" s="33"/>
      <c r="W16" s="771"/>
      <c r="X16" s="771"/>
      <c r="Y16" s="771"/>
      <c r="Z16" s="771"/>
      <c r="AA16" s="771"/>
      <c r="AB16" s="771"/>
      <c r="AC16" s="771"/>
      <c r="AD16" s="771"/>
      <c r="AE16" s="771"/>
      <c r="AF16" s="771"/>
      <c r="AG16" s="771"/>
      <c r="AI16" s="344"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4" t="str">
        <f>IF(基本情報入力シート!AD60="","",基本情報入力シート!AD60)</f>
        <v/>
      </c>
      <c r="I17" s="334" t="str">
        <f>IF(基本情報入力シート!AE60="","",基本情報入力シート!AE60)</f>
        <v/>
      </c>
      <c r="J17" s="449"/>
      <c r="K17" s="448"/>
      <c r="L17" s="448"/>
      <c r="M17" s="335" t="str">
        <f>IF(G17="", "", VLOOKUP(AO17,【参考】数式用!$AZ$3:$BA$6, 2, FALSE))</f>
        <v/>
      </c>
      <c r="N17" s="336" t="str">
        <f>IF(G17="","",VLOOKUP(G17,【参考】数式用!$A$4:$L$54,MATCH('別紙様式2-3（個表） '!M17,【参考】数式用!$J$3:$L$3,0)+9,FALSE))</f>
        <v/>
      </c>
      <c r="O17" s="452" t="s">
        <v>2393</v>
      </c>
      <c r="P17" s="337" t="str">
        <f t="shared" si="5"/>
        <v>未入力あり</v>
      </c>
      <c r="Q17" s="257" t="str">
        <f>IFERROR(IF(P17="未入力あり","",ROUNDDOWN(ROUNDDOWN($H17*$I17,0)*VLOOKUP($G17,【参考】数式用!$A$4:$E$54,3, FALSE),0)),"")</f>
        <v/>
      </c>
      <c r="R17" s="257" t="str">
        <f>IF(AM17="×", 0,IF(P17="未入力あり","",ROUNDDOWN(ROUNDDOWN($H17*$I17,0)*VLOOKUP($G17,【参考】数式用!$A$4:$E$54,4,FALSE),0)))</f>
        <v/>
      </c>
      <c r="S17" s="338" t="str">
        <f>IF(AN17="×", 0,IF(P17="未入力あり","",ROUNDDOWN(ROUNDDOWN($H17*$I17,0)*VLOOKUP($G17,【参考】数式用!$A$4:$E$54,5, FALSE),0)))</f>
        <v/>
      </c>
      <c r="T17" s="341"/>
      <c r="U17" s="342"/>
      <c r="V17" s="33"/>
      <c r="W17" s="771"/>
      <c r="X17" s="771"/>
      <c r="Y17" s="771"/>
      <c r="Z17" s="771"/>
      <c r="AA17" s="771"/>
      <c r="AB17" s="771"/>
      <c r="AC17" s="771"/>
      <c r="AD17" s="771"/>
      <c r="AE17" s="771"/>
      <c r="AF17" s="771"/>
      <c r="AG17" s="771"/>
      <c r="AI17" s="344"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4" t="str">
        <f>IF(基本情報入力シート!AD61="","",基本情報入力シート!AD61)</f>
        <v/>
      </c>
      <c r="I18" s="334" t="str">
        <f>IF(基本情報入力シート!AE61="","",基本情報入力シート!AE61)</f>
        <v/>
      </c>
      <c r="J18" s="449"/>
      <c r="K18" s="448"/>
      <c r="L18" s="448"/>
      <c r="M18" s="335" t="str">
        <f>IF(G18="", "", VLOOKUP(AO18,【参考】数式用!$AZ$3:$BA$6, 2, FALSE))</f>
        <v/>
      </c>
      <c r="N18" s="336" t="str">
        <f>IF(G18="","",VLOOKUP(G18,【参考】数式用!$A$4:$L$54,MATCH('別紙様式2-3（個表） '!M18,【参考】数式用!$J$3:$L$3,0)+9,FALSE))</f>
        <v/>
      </c>
      <c r="O18" s="452" t="s">
        <v>2393</v>
      </c>
      <c r="P18" s="337" t="str">
        <f t="shared" si="5"/>
        <v>未入力あり</v>
      </c>
      <c r="Q18" s="257" t="str">
        <f>IFERROR(IF(P18="未入力あり","",ROUNDDOWN(ROUNDDOWN($H18*$I18,0)*VLOOKUP($G18,【参考】数式用!$A$4:$E$54,3, FALSE),0)),"")</f>
        <v/>
      </c>
      <c r="R18" s="257" t="str">
        <f>IF(AM18="×", 0,IF(P18="未入力あり","",ROUNDDOWN(ROUNDDOWN($H18*$I18,0)*VLOOKUP($G18,【参考】数式用!$A$4:$E$54,4,FALSE),0)))</f>
        <v/>
      </c>
      <c r="S18" s="338" t="str">
        <f>IF(AN18="×", 0,IF(P18="未入力あり","",ROUNDDOWN(ROUNDDOWN($H18*$I18,0)*VLOOKUP($G18,【参考】数式用!$A$4:$E$54,5, FALSE),0)))</f>
        <v/>
      </c>
      <c r="T18" s="341"/>
      <c r="U18" s="342"/>
      <c r="V18" s="33"/>
      <c r="W18" s="771"/>
      <c r="X18" s="771"/>
      <c r="Y18" s="771"/>
      <c r="Z18" s="771"/>
      <c r="AA18" s="771"/>
      <c r="AB18" s="771"/>
      <c r="AC18" s="771"/>
      <c r="AD18" s="771"/>
      <c r="AE18" s="771"/>
      <c r="AF18" s="771"/>
      <c r="AG18" s="771"/>
      <c r="AI18" s="344"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4" t="str">
        <f>IF(基本情報入力シート!AD62="","",基本情報入力シート!AD62)</f>
        <v/>
      </c>
      <c r="I19" s="334" t="str">
        <f>IF(基本情報入力シート!AE62="","",基本情報入力シート!AE62)</f>
        <v/>
      </c>
      <c r="J19" s="449"/>
      <c r="K19" s="450"/>
      <c r="L19" s="448"/>
      <c r="M19" s="335" t="str">
        <f>IF(G19="", "", VLOOKUP(AO19,【参考】数式用!$AZ$3:$BA$6, 2, FALSE))</f>
        <v/>
      </c>
      <c r="N19" s="336" t="str">
        <f>IF(G19="","",VLOOKUP(G19,【参考】数式用!$A$4:$L$54,MATCH('別紙様式2-3（個表） '!M19,【参考】数式用!$J$3:$L$3,0)+9,FALSE))</f>
        <v/>
      </c>
      <c r="O19" s="451" t="s">
        <v>2393</v>
      </c>
      <c r="P19" s="337" t="str">
        <f t="shared" si="5"/>
        <v>未入力あり</v>
      </c>
      <c r="Q19" s="257" t="str">
        <f>IFERROR(IF(P19="未入力あり","",ROUNDDOWN(ROUNDDOWN($H19*$I19,0)*VLOOKUP($G19,【参考】数式用!$A$4:$E$54,3, FALSE),0)),"")</f>
        <v/>
      </c>
      <c r="R19" s="257" t="str">
        <f>IF(AM19="×", 0,IF(P19="未入力あり","",ROUNDDOWN(ROUNDDOWN($H19*$I19,0)*VLOOKUP($G19,【参考】数式用!$A$4:$E$54,4,FALSE),0)))</f>
        <v/>
      </c>
      <c r="S19" s="338" t="str">
        <f>IF(AN19="×", 0,IF(P19="未入力あり","",ROUNDDOWN(ROUNDDOWN($H19*$I19,0)*VLOOKUP($G19,【参考】数式用!$A$4:$E$54,5, FALSE),0)))</f>
        <v/>
      </c>
      <c r="T19" s="341"/>
      <c r="U19" s="342"/>
      <c r="V19" s="33"/>
      <c r="W19" s="771"/>
      <c r="X19" s="771"/>
      <c r="Y19" s="771"/>
      <c r="Z19" s="771"/>
      <c r="AA19" s="771"/>
      <c r="AB19" s="771"/>
      <c r="AC19" s="771"/>
      <c r="AD19" s="771"/>
      <c r="AE19" s="771"/>
      <c r="AF19" s="771"/>
      <c r="AG19" s="771"/>
      <c r="AI19" s="344"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4" t="str">
        <f>IF(基本情報入力シート!AD63="","",基本情報入力シート!AD63)</f>
        <v/>
      </c>
      <c r="I20" s="334" t="str">
        <f>IF(基本情報入力シート!AE63="","",基本情報入力シート!AE63)</f>
        <v/>
      </c>
      <c r="J20" s="449"/>
      <c r="K20" s="450"/>
      <c r="L20" s="448"/>
      <c r="M20" s="335" t="str">
        <f>IF(G20="", "", VLOOKUP(AO20,【参考】数式用!$AZ$3:$BA$6, 2, FALSE))</f>
        <v/>
      </c>
      <c r="N20" s="336" t="str">
        <f>IF(G20="","",VLOOKUP(G20,【参考】数式用!$A$4:$L$54,MATCH('別紙様式2-3（個表） '!M20,【参考】数式用!$J$3:$L$3,0)+9,FALSE))</f>
        <v/>
      </c>
      <c r="O20" s="451" t="s">
        <v>2393</v>
      </c>
      <c r="P20" s="337" t="str">
        <f t="shared" si="5"/>
        <v>未入力あり</v>
      </c>
      <c r="Q20" s="257" t="str">
        <f>IFERROR(IF(P20="未入力あり","",ROUNDDOWN(ROUNDDOWN($H20*$I20,0)*VLOOKUP($G20,【参考】数式用!$A$4:$E$54,3, FALSE),0)),"")</f>
        <v/>
      </c>
      <c r="R20" s="257" t="str">
        <f>IF(AM20="×", 0,IF(P20="未入力あり","",ROUNDDOWN(ROUNDDOWN($H20*$I20,0)*VLOOKUP($G20,【参考】数式用!$A$4:$E$54,4,FALSE),0)))</f>
        <v/>
      </c>
      <c r="S20" s="338" t="str">
        <f>IF(AN20="×", 0,IF(P20="未入力あり","",ROUNDDOWN(ROUNDDOWN($H20*$I20,0)*VLOOKUP($G20,【参考】数式用!$A$4:$E$54,5, FALSE),0)))</f>
        <v/>
      </c>
      <c r="T20" s="341"/>
      <c r="U20" s="342"/>
      <c r="V20" s="33"/>
      <c r="W20" s="771"/>
      <c r="X20" s="771"/>
      <c r="Y20" s="771"/>
      <c r="Z20" s="771"/>
      <c r="AA20" s="771"/>
      <c r="AB20" s="771"/>
      <c r="AC20" s="771"/>
      <c r="AD20" s="771"/>
      <c r="AE20" s="771"/>
      <c r="AF20" s="771"/>
      <c r="AG20" s="771"/>
      <c r="AI20" s="344"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4" t="str">
        <f>IF(基本情報入力シート!AD64="","",基本情報入力シート!AD64)</f>
        <v/>
      </c>
      <c r="I21" s="334" t="str">
        <f>IF(基本情報入力シート!AE64="","",基本情報入力シート!AE64)</f>
        <v/>
      </c>
      <c r="J21" s="449"/>
      <c r="K21" s="448"/>
      <c r="L21" s="448"/>
      <c r="M21" s="335" t="str">
        <f>IF(G21="", "", VLOOKUP(AO21,【参考】数式用!$AZ$3:$BA$6, 2, FALSE))</f>
        <v/>
      </c>
      <c r="N21" s="336" t="str">
        <f>IF(G21="","",VLOOKUP(G21,【参考】数式用!$A$4:$L$54,MATCH('別紙様式2-3（個表） '!M21,【参考】数式用!$J$3:$L$3,0)+9,FALSE))</f>
        <v/>
      </c>
      <c r="O21" s="451" t="s">
        <v>2393</v>
      </c>
      <c r="P21" s="337" t="str">
        <f t="shared" si="5"/>
        <v>未入力あり</v>
      </c>
      <c r="Q21" s="257" t="str">
        <f>IFERROR(IF(P21="未入力あり","",ROUNDDOWN(ROUNDDOWN($H21*$I21,0)*VLOOKUP($G21,【参考】数式用!$A$4:$E$54,3, FALSE),0)),"")</f>
        <v/>
      </c>
      <c r="R21" s="257" t="str">
        <f>IF(AM21="×", 0,IF(P21="未入力あり","",ROUNDDOWN(ROUNDDOWN($H21*$I21,0)*VLOOKUP($G21,【参考】数式用!$A$4:$E$54,4,FALSE),0)))</f>
        <v/>
      </c>
      <c r="S21" s="338" t="str">
        <f>IF(AN21="×", 0,IF(P21="未入力あり","",ROUNDDOWN(ROUNDDOWN($H21*$I21,0)*VLOOKUP($G21,【参考】数式用!$A$4:$E$54,5, FALSE),0)))</f>
        <v/>
      </c>
      <c r="T21" s="341"/>
      <c r="U21" s="342"/>
      <c r="V21" s="33"/>
      <c r="W21" s="771"/>
      <c r="X21" s="771"/>
      <c r="Y21" s="771"/>
      <c r="Z21" s="771"/>
      <c r="AA21" s="771"/>
      <c r="AB21" s="771"/>
      <c r="AC21" s="771"/>
      <c r="AD21" s="771"/>
      <c r="AE21" s="771"/>
      <c r="AF21" s="771"/>
      <c r="AG21" s="771"/>
      <c r="AI21" s="344"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4" t="str">
        <f>IF(基本情報入力シート!AD65="","",基本情報入力シート!AD65)</f>
        <v/>
      </c>
      <c r="I22" s="334" t="str">
        <f>IF(基本情報入力シート!AE65="","",基本情報入力シート!AE65)</f>
        <v/>
      </c>
      <c r="J22" s="449"/>
      <c r="K22" s="448"/>
      <c r="L22" s="448"/>
      <c r="M22" s="335" t="str">
        <f>IF(G22="", "", VLOOKUP(AO22,【参考】数式用!$AZ$3:$BA$6, 2, FALSE))</f>
        <v/>
      </c>
      <c r="N22" s="336" t="str">
        <f>IF(G22="","",VLOOKUP(G22,【参考】数式用!$A$4:$L$54,MATCH('別紙様式2-3（個表） '!M22,【参考】数式用!$J$3:$L$3,0)+9,FALSE))</f>
        <v/>
      </c>
      <c r="O22" s="451" t="s">
        <v>2393</v>
      </c>
      <c r="P22" s="337" t="str">
        <f t="shared" si="5"/>
        <v>未入力あり</v>
      </c>
      <c r="Q22" s="257" t="str">
        <f>IFERROR(IF(P22="未入力あり","",ROUNDDOWN(ROUNDDOWN($H22*$I22,0)*VLOOKUP($G22,【参考】数式用!$A$4:$E$54,3, FALSE),0)),"")</f>
        <v/>
      </c>
      <c r="R22" s="257" t="str">
        <f>IF(AM22="×", 0,IF(P22="未入力あり","",ROUNDDOWN(ROUNDDOWN($H22*$I22,0)*VLOOKUP($G22,【参考】数式用!$A$4:$E$54,4,FALSE),0)))</f>
        <v/>
      </c>
      <c r="S22" s="338" t="str">
        <f>IF(AN22="×", 0,IF(P22="未入力あり","",ROUNDDOWN(ROUNDDOWN($H22*$I22,0)*VLOOKUP($G22,【参考】数式用!$A$4:$E$54,5, FALSE),0)))</f>
        <v/>
      </c>
      <c r="T22" s="341"/>
      <c r="U22" s="342"/>
      <c r="V22" s="33"/>
      <c r="W22" s="771"/>
      <c r="X22" s="771"/>
      <c r="Y22" s="771"/>
      <c r="Z22" s="771"/>
      <c r="AA22" s="771"/>
      <c r="AB22" s="771"/>
      <c r="AC22" s="771"/>
      <c r="AD22" s="771"/>
      <c r="AE22" s="771"/>
      <c r="AF22" s="771"/>
      <c r="AG22" s="771"/>
      <c r="AI22" s="344"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4" t="str">
        <f>IF(基本情報入力シート!AD66="","",基本情報入力シート!AD66)</f>
        <v/>
      </c>
      <c r="I23" s="334" t="str">
        <f>IF(基本情報入力シート!AE66="","",基本情報入力シート!AE66)</f>
        <v/>
      </c>
      <c r="J23" s="449"/>
      <c r="K23" s="448"/>
      <c r="L23" s="448"/>
      <c r="M23" s="335" t="str">
        <f>IF(G23="", "", VLOOKUP(AO23,【参考】数式用!$AZ$3:$BA$6, 2, FALSE))</f>
        <v/>
      </c>
      <c r="N23" s="336" t="str">
        <f>IF(G23="","",VLOOKUP(G23,【参考】数式用!$A$4:$L$54,MATCH('別紙様式2-3（個表） '!M23,【参考】数式用!$J$3:$L$3,0)+9,FALSE))</f>
        <v/>
      </c>
      <c r="O23" s="451" t="s">
        <v>2393</v>
      </c>
      <c r="P23" s="337" t="str">
        <f t="shared" si="5"/>
        <v>未入力あり</v>
      </c>
      <c r="Q23" s="257" t="str">
        <f>IFERROR(IF(P23="未入力あり","",ROUNDDOWN(ROUNDDOWN($H23*$I23,0)*VLOOKUP($G23,【参考】数式用!$A$4:$E$54,3, FALSE),0)),"")</f>
        <v/>
      </c>
      <c r="R23" s="257" t="str">
        <f>IF(AM23="×", 0,IF(P23="未入力あり","",ROUNDDOWN(ROUNDDOWN($H23*$I23,0)*VLOOKUP($G23,【参考】数式用!$A$4:$E$54,4,FALSE),0)))</f>
        <v/>
      </c>
      <c r="S23" s="338" t="str">
        <f>IF(AN23="×", 0,IF(P23="未入力あり","",ROUNDDOWN(ROUNDDOWN($H23*$I23,0)*VLOOKUP($G23,【参考】数式用!$A$4:$E$54,5, FALSE),0)))</f>
        <v/>
      </c>
      <c r="T23" s="341"/>
      <c r="U23" s="342"/>
      <c r="V23" s="33"/>
      <c r="W23" s="771"/>
      <c r="X23" s="771"/>
      <c r="Y23" s="771"/>
      <c r="Z23" s="771"/>
      <c r="AA23" s="771"/>
      <c r="AB23" s="771"/>
      <c r="AC23" s="771"/>
      <c r="AD23" s="771"/>
      <c r="AE23" s="771"/>
      <c r="AF23" s="771"/>
      <c r="AG23" s="771"/>
      <c r="AI23" s="344"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4" t="str">
        <f>IF(基本情報入力シート!AD67="","",基本情報入力シート!AD67)</f>
        <v/>
      </c>
      <c r="I24" s="334" t="str">
        <f>IF(基本情報入力シート!AE67="","",基本情報入力シート!AE67)</f>
        <v/>
      </c>
      <c r="J24" s="449"/>
      <c r="K24" s="448"/>
      <c r="L24" s="448"/>
      <c r="M24" s="335" t="str">
        <f>IF(G24="", "", VLOOKUP(AO24,【参考】数式用!$AZ$3:$BA$6, 2, FALSE))</f>
        <v/>
      </c>
      <c r="N24" s="336" t="str">
        <f>IF(G24="","",VLOOKUP(G24,【参考】数式用!$A$4:$L$54,MATCH('別紙様式2-3（個表） '!M24,【参考】数式用!$J$3:$L$3,0)+9,FALSE))</f>
        <v/>
      </c>
      <c r="O24" s="451" t="s">
        <v>2393</v>
      </c>
      <c r="P24" s="337" t="str">
        <f t="shared" si="5"/>
        <v>未入力あり</v>
      </c>
      <c r="Q24" s="257" t="str">
        <f>IFERROR(IF(P24="未入力あり","",ROUNDDOWN(ROUNDDOWN($H24*$I24,0)*VLOOKUP($G24,【参考】数式用!$A$4:$E$54,3, FALSE),0)),"")</f>
        <v/>
      </c>
      <c r="R24" s="257" t="str">
        <f>IF(AM24="×", 0,IF(P24="未入力あり","",ROUNDDOWN(ROUNDDOWN($H24*$I24,0)*VLOOKUP($G24,【参考】数式用!$A$4:$E$54,4,FALSE),0)))</f>
        <v/>
      </c>
      <c r="S24" s="338" t="str">
        <f>IF(AN24="×", 0,IF(P24="未入力あり","",ROUNDDOWN(ROUNDDOWN($H24*$I24,0)*VLOOKUP($G24,【参考】数式用!$A$4:$E$54,5, FALSE),0)))</f>
        <v/>
      </c>
      <c r="T24" s="341"/>
      <c r="U24" s="342"/>
      <c r="V24" s="33"/>
      <c r="W24" s="771"/>
      <c r="X24" s="771"/>
      <c r="Y24" s="771"/>
      <c r="Z24" s="771"/>
      <c r="AA24" s="771"/>
      <c r="AB24" s="771"/>
      <c r="AC24" s="771"/>
      <c r="AD24" s="771"/>
      <c r="AE24" s="771"/>
      <c r="AF24" s="771"/>
      <c r="AG24" s="771"/>
      <c r="AI24" s="344"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4" t="str">
        <f>IF(基本情報入力シート!AD68="","",基本情報入力シート!AD68)</f>
        <v/>
      </c>
      <c r="I25" s="334" t="str">
        <f>IF(基本情報入力シート!AE68="","",基本情報入力シート!AE68)</f>
        <v/>
      </c>
      <c r="J25" s="449"/>
      <c r="K25" s="450"/>
      <c r="L25" s="448"/>
      <c r="M25" s="335" t="str">
        <f>IF(G25="", "", VLOOKUP(AO25,【参考】数式用!$AZ$3:$BA$6, 2, FALSE))</f>
        <v/>
      </c>
      <c r="N25" s="336" t="str">
        <f>IF(G25="","",VLOOKUP(G25,【参考】数式用!$A$4:$L$54,MATCH('別紙様式2-3（個表） '!M25,【参考】数式用!$J$3:$L$3,0)+9,FALSE))</f>
        <v/>
      </c>
      <c r="O25" s="451" t="s">
        <v>2393</v>
      </c>
      <c r="P25" s="337" t="str">
        <f t="shared" si="5"/>
        <v>未入力あり</v>
      </c>
      <c r="Q25" s="257" t="str">
        <f>IFERROR(IF(P25="未入力あり","",ROUNDDOWN(ROUNDDOWN($H25*$I25,0)*VLOOKUP($G25,【参考】数式用!$A$4:$E$54,3, FALSE),0)),"")</f>
        <v/>
      </c>
      <c r="R25" s="257" t="str">
        <f>IF(AM25="×", 0,IF(P25="未入力あり","",ROUNDDOWN(ROUNDDOWN($H25*$I25,0)*VLOOKUP($G25,【参考】数式用!$A$4:$E$54,4,FALSE),0)))</f>
        <v/>
      </c>
      <c r="S25" s="338" t="str">
        <f>IF(AN25="×", 0,IF(P25="未入力あり","",ROUNDDOWN(ROUNDDOWN($H25*$I25,0)*VLOOKUP($G25,【参考】数式用!$A$4:$E$54,5, FALSE),0)))</f>
        <v/>
      </c>
      <c r="T25" s="341"/>
      <c r="U25" s="342"/>
      <c r="V25" s="33"/>
      <c r="W25" s="771"/>
      <c r="X25" s="771"/>
      <c r="Y25" s="771"/>
      <c r="Z25" s="771"/>
      <c r="AA25" s="771"/>
      <c r="AB25" s="771"/>
      <c r="AC25" s="771"/>
      <c r="AD25" s="771"/>
      <c r="AE25" s="771"/>
      <c r="AF25" s="771"/>
      <c r="AG25" s="771"/>
      <c r="AI25" s="344"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4" t="str">
        <f>IF(基本情報入力シート!AD69="","",基本情報入力シート!AD69)</f>
        <v/>
      </c>
      <c r="I26" s="334" t="str">
        <f>IF(基本情報入力シート!AE69="","",基本情報入力シート!AE69)</f>
        <v/>
      </c>
      <c r="J26" s="449"/>
      <c r="K26" s="450"/>
      <c r="L26" s="448"/>
      <c r="M26" s="335" t="str">
        <f>IF(G26="", "", VLOOKUP(AO26,【参考】数式用!$AZ$3:$BA$6, 2, FALSE))</f>
        <v/>
      </c>
      <c r="N26" s="336" t="str">
        <f>IF(G26="","",VLOOKUP(G26,【参考】数式用!$A$4:$L$54,MATCH('別紙様式2-3（個表） '!M26,【参考】数式用!$J$3:$L$3,0)+9,FALSE))</f>
        <v/>
      </c>
      <c r="O26" s="451" t="s">
        <v>2393</v>
      </c>
      <c r="P26" s="337" t="str">
        <f t="shared" si="5"/>
        <v>未入力あり</v>
      </c>
      <c r="Q26" s="257" t="str">
        <f>IFERROR(IF(P26="未入力あり","",ROUNDDOWN(ROUNDDOWN($H26*$I26,0)*VLOOKUP($G26,【参考】数式用!$A$4:$E$54,3, FALSE),0)),"")</f>
        <v/>
      </c>
      <c r="R26" s="257" t="str">
        <f>IF(AM26="×", 0,IF(P26="未入力あり","",ROUNDDOWN(ROUNDDOWN($H26*$I26,0)*VLOOKUP($G26,【参考】数式用!$A$4:$E$54,4,FALSE),0)))</f>
        <v/>
      </c>
      <c r="S26" s="338" t="str">
        <f>IF(AN26="×", 0,IF(P26="未入力あり","",ROUNDDOWN(ROUNDDOWN($H26*$I26,0)*VLOOKUP($G26,【参考】数式用!$A$4:$E$54,5, FALSE),0)))</f>
        <v/>
      </c>
      <c r="T26" s="341"/>
      <c r="U26" s="342"/>
      <c r="V26" s="33"/>
      <c r="W26" s="771"/>
      <c r="X26" s="771"/>
      <c r="Y26" s="771"/>
      <c r="Z26" s="771"/>
      <c r="AA26" s="771"/>
      <c r="AB26" s="771"/>
      <c r="AC26" s="771"/>
      <c r="AD26" s="771"/>
      <c r="AE26" s="771"/>
      <c r="AF26" s="771"/>
      <c r="AG26" s="771"/>
      <c r="AI26" s="344"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4" t="str">
        <f>IF(基本情報入力シート!AD70="","",基本情報入力シート!AD70)</f>
        <v/>
      </c>
      <c r="I27" s="334" t="str">
        <f>IF(基本情報入力シート!AE70="","",基本情報入力シート!AE70)</f>
        <v/>
      </c>
      <c r="J27" s="449"/>
      <c r="K27" s="448"/>
      <c r="L27" s="448"/>
      <c r="M27" s="335" t="str">
        <f>IF(G27="", "", VLOOKUP(AO27,【参考】数式用!$AZ$3:$BA$6, 2, FALSE))</f>
        <v/>
      </c>
      <c r="N27" s="336" t="str">
        <f>IF(G27="","",VLOOKUP(G27,【参考】数式用!$A$4:$L$54,MATCH('別紙様式2-3（個表） '!M27,【参考】数式用!$J$3:$L$3,0)+9,FALSE))</f>
        <v/>
      </c>
      <c r="O27" s="451" t="s">
        <v>2393</v>
      </c>
      <c r="P27" s="337" t="str">
        <f t="shared" si="5"/>
        <v>未入力あり</v>
      </c>
      <c r="Q27" s="257" t="str">
        <f>IFERROR(IF(P27="未入力あり","",ROUNDDOWN(ROUNDDOWN($H27*$I27,0)*VLOOKUP($G27,【参考】数式用!$A$4:$E$54,3, FALSE),0)),"")</f>
        <v/>
      </c>
      <c r="R27" s="257" t="str">
        <f>IF(AM27="×", 0,IF(P27="未入力あり","",ROUNDDOWN(ROUNDDOWN($H27*$I27,0)*VLOOKUP($G27,【参考】数式用!$A$4:$E$54,4,FALSE),0)))</f>
        <v/>
      </c>
      <c r="S27" s="338" t="str">
        <f>IF(AN27="×", 0,IF(P27="未入力あり","",ROUNDDOWN(ROUNDDOWN($H27*$I27,0)*VLOOKUP($G27,【参考】数式用!$A$4:$E$54,5, FALSE),0)))</f>
        <v/>
      </c>
      <c r="T27" s="341"/>
      <c r="U27" s="342"/>
      <c r="V27" s="33"/>
      <c r="W27" s="771"/>
      <c r="X27" s="771"/>
      <c r="Y27" s="771"/>
      <c r="Z27" s="771"/>
      <c r="AA27" s="771"/>
      <c r="AB27" s="771"/>
      <c r="AC27" s="771"/>
      <c r="AD27" s="771"/>
      <c r="AE27" s="771"/>
      <c r="AF27" s="771"/>
      <c r="AG27" s="771"/>
      <c r="AI27" s="344"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4" t="str">
        <f>IF(基本情報入力シート!AD71="","",基本情報入力シート!AD71)</f>
        <v/>
      </c>
      <c r="I28" s="334" t="str">
        <f>IF(基本情報入力シート!AE71="","",基本情報入力シート!AE71)</f>
        <v/>
      </c>
      <c r="J28" s="449"/>
      <c r="K28" s="448"/>
      <c r="L28" s="448"/>
      <c r="M28" s="335" t="str">
        <f>IF(G28="", "", VLOOKUP(AO28,【参考】数式用!$AZ$3:$BA$6, 2, FALSE))</f>
        <v/>
      </c>
      <c r="N28" s="336" t="str">
        <f>IF(G28="","",VLOOKUP(G28,【参考】数式用!$A$4:$L$54,MATCH('別紙様式2-3（個表） '!M28,【参考】数式用!$J$3:$L$3,0)+9,FALSE))</f>
        <v/>
      </c>
      <c r="O28" s="451" t="s">
        <v>2393</v>
      </c>
      <c r="P28" s="337" t="str">
        <f t="shared" si="5"/>
        <v>未入力あり</v>
      </c>
      <c r="Q28" s="257" t="str">
        <f>IFERROR(IF(P28="未入力あり","",ROUNDDOWN(ROUNDDOWN($H28*$I28,0)*VLOOKUP($G28,【参考】数式用!$A$4:$E$54,3, FALSE),0)),"")</f>
        <v/>
      </c>
      <c r="R28" s="257" t="str">
        <f>IF(AM28="×", 0,IF(P28="未入力あり","",ROUNDDOWN(ROUNDDOWN($H28*$I28,0)*VLOOKUP($G28,【参考】数式用!$A$4:$E$54,4,FALSE),0)))</f>
        <v/>
      </c>
      <c r="S28" s="338" t="str">
        <f>IF(AN28="×", 0,IF(P28="未入力あり","",ROUNDDOWN(ROUNDDOWN($H28*$I28,0)*VLOOKUP($G28,【参考】数式用!$A$4:$E$54,5, FALSE),0)))</f>
        <v/>
      </c>
      <c r="T28" s="341"/>
      <c r="U28" s="342"/>
      <c r="V28" s="33"/>
      <c r="W28" s="771"/>
      <c r="X28" s="771"/>
      <c r="Y28" s="771"/>
      <c r="Z28" s="771"/>
      <c r="AA28" s="771"/>
      <c r="AB28" s="771"/>
      <c r="AC28" s="771"/>
      <c r="AD28" s="771"/>
      <c r="AE28" s="771"/>
      <c r="AF28" s="771"/>
      <c r="AG28" s="771"/>
      <c r="AI28" s="344"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4" t="str">
        <f>IF(基本情報入力シート!AD72="","",基本情報入力シート!AD72)</f>
        <v/>
      </c>
      <c r="I29" s="334" t="str">
        <f>IF(基本情報入力シート!AE72="","",基本情報入力シート!AE72)</f>
        <v/>
      </c>
      <c r="J29" s="449"/>
      <c r="K29" s="448"/>
      <c r="L29" s="448"/>
      <c r="M29" s="335" t="str">
        <f>IF(G29="", "", VLOOKUP(AO29,【参考】数式用!$AZ$3:$BA$6, 2, FALSE))</f>
        <v/>
      </c>
      <c r="N29" s="336" t="str">
        <f>IF(G29="","",VLOOKUP(G29,【参考】数式用!$A$4:$L$54,MATCH('別紙様式2-3（個表） '!M29,【参考】数式用!$J$3:$L$3,0)+9,FALSE))</f>
        <v/>
      </c>
      <c r="O29" s="451" t="s">
        <v>2393</v>
      </c>
      <c r="P29" s="337" t="str">
        <f t="shared" si="5"/>
        <v>未入力あり</v>
      </c>
      <c r="Q29" s="257" t="str">
        <f>IFERROR(IF(P29="未入力あり","",ROUNDDOWN(ROUNDDOWN($H29*$I29,0)*VLOOKUP($G29,【参考】数式用!$A$4:$E$54,3, FALSE),0)),"")</f>
        <v/>
      </c>
      <c r="R29" s="257" t="str">
        <f>IF(AM29="×", 0,IF(P29="未入力あり","",ROUNDDOWN(ROUNDDOWN($H29*$I29,0)*VLOOKUP($G29,【参考】数式用!$A$4:$E$54,4,FALSE),0)))</f>
        <v/>
      </c>
      <c r="S29" s="338" t="str">
        <f>IF(AN29="×", 0,IF(P29="未入力あり","",ROUNDDOWN(ROUNDDOWN($H29*$I29,0)*VLOOKUP($G29,【参考】数式用!$A$4:$E$54,5, FALSE),0)))</f>
        <v/>
      </c>
      <c r="T29" s="341"/>
      <c r="U29" s="342"/>
      <c r="V29" s="33"/>
      <c r="W29" s="771"/>
      <c r="X29" s="771"/>
      <c r="Y29" s="771"/>
      <c r="Z29" s="771"/>
      <c r="AA29" s="771"/>
      <c r="AB29" s="771"/>
      <c r="AC29" s="771"/>
      <c r="AD29" s="771"/>
      <c r="AE29" s="771"/>
      <c r="AF29" s="771"/>
      <c r="AG29" s="771"/>
      <c r="AI29" s="344"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5" t="str">
        <f>IF(基本情報入力シート!AD73="","",基本情報入力シート!AD73)</f>
        <v/>
      </c>
      <c r="I30" s="334" t="str">
        <f>IF(基本情報入力シート!AE73="","",基本情報入力シート!AE73)</f>
        <v/>
      </c>
      <c r="J30" s="449"/>
      <c r="K30" s="448"/>
      <c r="L30" s="448"/>
      <c r="M30" s="426" t="str">
        <f>IF(G30="", "", VLOOKUP(AO30,【参考】数式用!$AZ$3:$BA$6, 2, FALSE))</f>
        <v/>
      </c>
      <c r="N30" s="427" t="str">
        <f>IF(G30="","",VLOOKUP(G30,【参考】数式用!$A$4:$L$54,MATCH('別紙様式2-3（個表） '!M30,【参考】数式用!$J$3:$L$3,0)+9,FALSE))</f>
        <v/>
      </c>
      <c r="O30" s="451" t="s">
        <v>2393</v>
      </c>
      <c r="P30" s="337" t="str">
        <f t="shared" si="5"/>
        <v>未入力あり</v>
      </c>
      <c r="Q30" s="257" t="str">
        <f>IFERROR(IF(P30="未入力あり","",ROUNDDOWN(ROUNDDOWN($H30*$I30,0)*VLOOKUP($G30,【参考】数式用!$A$4:$E$54,3, FALSE),0)),"")</f>
        <v/>
      </c>
      <c r="R30" s="257" t="str">
        <f>IF(AM30="×", 0,IF(P30="未入力あり","",ROUNDDOWN(ROUNDDOWN($H30*$I30,0)*VLOOKUP($G30,【参考】数式用!$A$4:$E$54,4,FALSE),0)))</f>
        <v/>
      </c>
      <c r="S30" s="338" t="str">
        <f>IF(AN30="×", 0,IF(P30="未入力あり","",ROUNDDOWN(ROUNDDOWN($H30*$I30,0)*VLOOKUP($G30,【参考】数式用!$A$4:$E$54,5, FALSE),0)))</f>
        <v/>
      </c>
      <c r="T30" s="341"/>
      <c r="U30" s="342"/>
      <c r="V30" s="33"/>
      <c r="W30" s="771"/>
      <c r="X30" s="771"/>
      <c r="Y30" s="771"/>
      <c r="Z30" s="771"/>
      <c r="AA30" s="771"/>
      <c r="AB30" s="771"/>
      <c r="AC30" s="771"/>
      <c r="AD30" s="771"/>
      <c r="AE30" s="771"/>
      <c r="AF30" s="771"/>
      <c r="AG30" s="771"/>
      <c r="AI30" s="344"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4" t="str">
        <f>IF(基本情報入力シート!AD74="","",基本情報入力シート!AD74)</f>
        <v/>
      </c>
      <c r="I31" s="334" t="str">
        <f>IF(基本情報入力シート!AE74="","",基本情報入力シート!AE74)</f>
        <v/>
      </c>
      <c r="J31" s="449"/>
      <c r="K31" s="450"/>
      <c r="L31" s="448"/>
      <c r="M31" s="335" t="str">
        <f>IF(G31="", "", VLOOKUP(AO31,【参考】数式用!$AZ$3:$BA$6, 2, FALSE))</f>
        <v/>
      </c>
      <c r="N31" s="336" t="str">
        <f>IF(G31="","",VLOOKUP(G31,【参考】数式用!$A$4:$L$54,MATCH('別紙様式2-3（個表） '!M31,【参考】数式用!$J$3:$L$3,0)+9,FALSE))</f>
        <v/>
      </c>
      <c r="O31" s="451" t="s">
        <v>2393</v>
      </c>
      <c r="P31" s="337" t="str">
        <f t="shared" si="5"/>
        <v>未入力あり</v>
      </c>
      <c r="Q31" s="257" t="str">
        <f>IFERROR(IF(P31="未入力あり","",ROUNDDOWN(ROUNDDOWN($H31*$I31,0)*VLOOKUP($G31,【参考】数式用!$A$4:$E$54,3, FALSE),0)),"")</f>
        <v/>
      </c>
      <c r="R31" s="257" t="str">
        <f>IF(AM31="×", 0,IF(P31="未入力あり","",ROUNDDOWN(ROUNDDOWN($H31*$I31,0)*VLOOKUP($G31,【参考】数式用!$A$4:$E$54,4,FALSE),0)))</f>
        <v/>
      </c>
      <c r="S31" s="338" t="str">
        <f>IF(AN31="×", 0,IF(P31="未入力あり","",ROUNDDOWN(ROUNDDOWN($H31*$I31,0)*VLOOKUP($G31,【参考】数式用!$A$4:$E$54,5, FALSE),0)))</f>
        <v/>
      </c>
      <c r="T31" s="341"/>
      <c r="U31" s="342"/>
      <c r="V31" s="33"/>
      <c r="W31" s="771"/>
      <c r="X31" s="771"/>
      <c r="Y31" s="771"/>
      <c r="Z31" s="771"/>
      <c r="AA31" s="771"/>
      <c r="AB31" s="771"/>
      <c r="AC31" s="771"/>
      <c r="AD31" s="771"/>
      <c r="AE31" s="771"/>
      <c r="AF31" s="771"/>
      <c r="AG31" s="771"/>
      <c r="AI31" s="344"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4" t="str">
        <f>IF(基本情報入力シート!AD75="","",基本情報入力シート!AD75)</f>
        <v/>
      </c>
      <c r="I32" s="334" t="str">
        <f>IF(基本情報入力シート!AE75="","",基本情報入力シート!AE75)</f>
        <v/>
      </c>
      <c r="J32" s="449"/>
      <c r="K32" s="450"/>
      <c r="L32" s="448"/>
      <c r="M32" s="335" t="str">
        <f>IF(G32="", "", VLOOKUP(AO32,【参考】数式用!$AZ$3:$BA$6, 2, FALSE))</f>
        <v/>
      </c>
      <c r="N32" s="336" t="str">
        <f>IF(G32="","",VLOOKUP(G32,【参考】数式用!$A$4:$L$54,MATCH('別紙様式2-3（個表） '!M32,【参考】数式用!$J$3:$L$3,0)+9,FALSE))</f>
        <v/>
      </c>
      <c r="O32" s="451" t="s">
        <v>2393</v>
      </c>
      <c r="P32" s="337" t="str">
        <f t="shared" si="5"/>
        <v>未入力あり</v>
      </c>
      <c r="Q32" s="257" t="str">
        <f>IFERROR(IF(P32="未入力あり","",ROUNDDOWN(ROUNDDOWN($H32*$I32,0)*VLOOKUP($G32,【参考】数式用!$A$4:$E$54,3, FALSE),0)),"")</f>
        <v/>
      </c>
      <c r="R32" s="257" t="str">
        <f>IF(AM32="×", 0,IF(P32="未入力あり","",ROUNDDOWN(ROUNDDOWN($H32*$I32,0)*VLOOKUP($G32,【参考】数式用!$A$4:$E$54,4,FALSE),0)))</f>
        <v/>
      </c>
      <c r="S32" s="338" t="str">
        <f>IF(AN32="×", 0,IF(P32="未入力あり","",ROUNDDOWN(ROUNDDOWN($H32*$I32,0)*VLOOKUP($G32,【参考】数式用!$A$4:$E$54,5, FALSE),0)))</f>
        <v/>
      </c>
      <c r="T32" s="341"/>
      <c r="U32" s="342"/>
      <c r="V32" s="33"/>
      <c r="W32" s="771"/>
      <c r="X32" s="771"/>
      <c r="Y32" s="771"/>
      <c r="Z32" s="771"/>
      <c r="AA32" s="771"/>
      <c r="AB32" s="771"/>
      <c r="AC32" s="771"/>
      <c r="AD32" s="771"/>
      <c r="AE32" s="771"/>
      <c r="AF32" s="771"/>
      <c r="AG32" s="771"/>
      <c r="AI32" s="344"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4" t="str">
        <f>IF(基本情報入力シート!AD76="","",基本情報入力シート!AD76)</f>
        <v/>
      </c>
      <c r="I33" s="334" t="str">
        <f>IF(基本情報入力シート!AE76="","",基本情報入力シート!AE76)</f>
        <v/>
      </c>
      <c r="J33" s="449"/>
      <c r="K33" s="448"/>
      <c r="L33" s="448"/>
      <c r="M33" s="335" t="str">
        <f>IF(G33="", "", VLOOKUP(AO33,【参考】数式用!$AZ$3:$BA$6, 2, FALSE))</f>
        <v/>
      </c>
      <c r="N33" s="336" t="str">
        <f>IF(G33="","",VLOOKUP(G33,【参考】数式用!$A$4:$L$54,MATCH('別紙様式2-3（個表） '!M33,【参考】数式用!$J$3:$L$3,0)+9,FALSE))</f>
        <v/>
      </c>
      <c r="O33" s="452" t="s">
        <v>2393</v>
      </c>
      <c r="P33" s="337" t="str">
        <f t="shared" si="5"/>
        <v>未入力あり</v>
      </c>
      <c r="Q33" s="257" t="str">
        <f>IFERROR(IF(P33="未入力あり","",ROUNDDOWN(ROUNDDOWN($H33*$I33,0)*VLOOKUP($G33,【参考】数式用!$A$4:$E$54,3, FALSE),0)),"")</f>
        <v/>
      </c>
      <c r="R33" s="257" t="str">
        <f>IF(AM33="×", 0,IF(P33="未入力あり","",ROUNDDOWN(ROUNDDOWN($H33*$I33,0)*VLOOKUP($G33,【参考】数式用!$A$4:$E$54,4,FALSE),0)))</f>
        <v/>
      </c>
      <c r="S33" s="338" t="str">
        <f>IF(AN33="×", 0,IF(P33="未入力あり","",ROUNDDOWN(ROUNDDOWN($H33*$I33,0)*VLOOKUP($G33,【参考】数式用!$A$4:$E$54,5, FALSE),0)))</f>
        <v/>
      </c>
      <c r="T33" s="341"/>
      <c r="U33" s="342"/>
      <c r="V33" s="33"/>
      <c r="W33" s="771"/>
      <c r="X33" s="771"/>
      <c r="Y33" s="771"/>
      <c r="Z33" s="771"/>
      <c r="AA33" s="771"/>
      <c r="AB33" s="771"/>
      <c r="AC33" s="771"/>
      <c r="AD33" s="771"/>
      <c r="AE33" s="771"/>
      <c r="AF33" s="771"/>
      <c r="AG33" s="771"/>
      <c r="AI33" s="344"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4" t="str">
        <f>IF(基本情報入力シート!AD77="","",基本情報入力シート!AD77)</f>
        <v/>
      </c>
      <c r="I34" s="334" t="str">
        <f>IF(基本情報入力シート!AE77="","",基本情報入力シート!AE77)</f>
        <v/>
      </c>
      <c r="J34" s="449"/>
      <c r="K34" s="448"/>
      <c r="L34" s="448"/>
      <c r="M34" s="335" t="str">
        <f>IF(G34="", "", VLOOKUP(AO34,【参考】数式用!$AZ$3:$BA$6, 2, FALSE))</f>
        <v/>
      </c>
      <c r="N34" s="336" t="str">
        <f>IF(G34="","",VLOOKUP(G34,【参考】数式用!$A$4:$L$54,MATCH('別紙様式2-3（個表） '!M34,【参考】数式用!$J$3:$L$3,0)+9,FALSE))</f>
        <v/>
      </c>
      <c r="O34" s="451" t="s">
        <v>2393</v>
      </c>
      <c r="P34" s="337" t="str">
        <f t="shared" si="5"/>
        <v>未入力あり</v>
      </c>
      <c r="Q34" s="257" t="str">
        <f>IFERROR(IF(P34="未入力あり","",ROUNDDOWN(ROUNDDOWN($H34*$I34,0)*VLOOKUP($G34,【参考】数式用!$A$4:$E$54,3, FALSE),0)),"")</f>
        <v/>
      </c>
      <c r="R34" s="257" t="str">
        <f>IF(AM34="×", 0,IF(P34="未入力あり","",ROUNDDOWN(ROUNDDOWN($H34*$I34,0)*VLOOKUP($G34,【参考】数式用!$A$4:$E$54,4,FALSE),0)))</f>
        <v/>
      </c>
      <c r="S34" s="338" t="str">
        <f>IF(AN34="×", 0,IF(P34="未入力あり","",ROUNDDOWN(ROUNDDOWN($H34*$I34,0)*VLOOKUP($G34,【参考】数式用!$A$4:$E$54,5, FALSE),0)))</f>
        <v/>
      </c>
      <c r="T34" s="341"/>
      <c r="U34" s="342"/>
      <c r="V34" s="33"/>
      <c r="W34" s="771"/>
      <c r="X34" s="771"/>
      <c r="Y34" s="771"/>
      <c r="Z34" s="771"/>
      <c r="AA34" s="771"/>
      <c r="AB34" s="771"/>
      <c r="AC34" s="771"/>
      <c r="AD34" s="771"/>
      <c r="AE34" s="771"/>
      <c r="AF34" s="771"/>
      <c r="AG34" s="771"/>
      <c r="AI34" s="344"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4" t="str">
        <f>IF(基本情報入力シート!AD78="","",基本情報入力シート!AD78)</f>
        <v/>
      </c>
      <c r="I35" s="334" t="str">
        <f>IF(基本情報入力シート!AE78="","",基本情報入力シート!AE78)</f>
        <v/>
      </c>
      <c r="J35" s="449"/>
      <c r="K35" s="448"/>
      <c r="L35" s="448"/>
      <c r="M35" s="335" t="str">
        <f>IF(G35="", "", VLOOKUP(AO35,【参考】数式用!$AZ$3:$BA$6, 2, FALSE))</f>
        <v/>
      </c>
      <c r="N35" s="336" t="str">
        <f>IF(G35="","",VLOOKUP(G35,【参考】数式用!$A$4:$L$54,MATCH('別紙様式2-3（個表） '!M35,【参考】数式用!$J$3:$L$3,0)+9,FALSE))</f>
        <v/>
      </c>
      <c r="O35" s="452" t="s">
        <v>2393</v>
      </c>
      <c r="P35" s="337" t="str">
        <f t="shared" si="5"/>
        <v>未入力あり</v>
      </c>
      <c r="Q35" s="257" t="str">
        <f>IFERROR(IF(P35="未入力あり","",ROUNDDOWN(ROUNDDOWN($H35*$I35,0)*VLOOKUP($G35,【参考】数式用!$A$4:$E$54,3, FALSE),0)),"")</f>
        <v/>
      </c>
      <c r="R35" s="257" t="str">
        <f>IF(AM35="×", 0,IF(P35="未入力あり","",ROUNDDOWN(ROUNDDOWN($H35*$I35,0)*VLOOKUP($G35,【参考】数式用!$A$4:$E$54,4,FALSE),0)))</f>
        <v/>
      </c>
      <c r="S35" s="338" t="str">
        <f>IF(AN35="×", 0,IF(P35="未入力あり","",ROUNDDOWN(ROUNDDOWN($H35*$I35,0)*VLOOKUP($G35,【参考】数式用!$A$4:$E$54,5, FALSE),0)))</f>
        <v/>
      </c>
      <c r="T35" s="341"/>
      <c r="U35" s="342"/>
      <c r="V35" s="33"/>
      <c r="W35" s="771"/>
      <c r="X35" s="771"/>
      <c r="Y35" s="771"/>
      <c r="Z35" s="771"/>
      <c r="AA35" s="771"/>
      <c r="AB35" s="771"/>
      <c r="AC35" s="771"/>
      <c r="AD35" s="771"/>
      <c r="AE35" s="771"/>
      <c r="AF35" s="771"/>
      <c r="AG35" s="771"/>
      <c r="AI35" s="344"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4" t="str">
        <f>IF(基本情報入力シート!AD79="","",基本情報入力シート!AD79)</f>
        <v/>
      </c>
      <c r="I36" s="334" t="str">
        <f>IF(基本情報入力シート!AE79="","",基本情報入力シート!AE79)</f>
        <v/>
      </c>
      <c r="J36" s="449"/>
      <c r="K36" s="448"/>
      <c r="L36" s="448"/>
      <c r="M36" s="335" t="str">
        <f>IF(G36="", "", VLOOKUP(AO36,【参考】数式用!$AZ$3:$BA$6, 2, FALSE))</f>
        <v/>
      </c>
      <c r="N36" s="336" t="str">
        <f>IF(G36="","",VLOOKUP(G36,【参考】数式用!$A$4:$L$54,MATCH('別紙様式2-3（個表） '!M36,【参考】数式用!$J$3:$L$3,0)+9,FALSE))</f>
        <v/>
      </c>
      <c r="O36" s="452" t="s">
        <v>2393</v>
      </c>
      <c r="P36" s="337" t="str">
        <f t="shared" si="5"/>
        <v>未入力あり</v>
      </c>
      <c r="Q36" s="257" t="str">
        <f>IFERROR(IF(P36="未入力あり","",ROUNDDOWN(ROUNDDOWN($H36*$I36,0)*VLOOKUP($G36,【参考】数式用!$A$4:$E$54,3, FALSE),0)),"")</f>
        <v/>
      </c>
      <c r="R36" s="257" t="str">
        <f>IF(AM36="×", 0,IF(P36="未入力あり","",ROUNDDOWN(ROUNDDOWN($H36*$I36,0)*VLOOKUP($G36,【参考】数式用!$A$4:$E$54,4,FALSE),0)))</f>
        <v/>
      </c>
      <c r="S36" s="338" t="str">
        <f>IF(AN36="×", 0,IF(P36="未入力あり","",ROUNDDOWN(ROUNDDOWN($H36*$I36,0)*VLOOKUP($G36,【参考】数式用!$A$4:$E$54,5, FALSE),0)))</f>
        <v/>
      </c>
      <c r="T36" s="341"/>
      <c r="U36" s="342"/>
      <c r="V36" s="33"/>
      <c r="W36" s="771"/>
      <c r="X36" s="771"/>
      <c r="Y36" s="771"/>
      <c r="Z36" s="771"/>
      <c r="AA36" s="771"/>
      <c r="AB36" s="771"/>
      <c r="AC36" s="771"/>
      <c r="AD36" s="771"/>
      <c r="AE36" s="771"/>
      <c r="AF36" s="771"/>
      <c r="AG36" s="771"/>
      <c r="AI36" s="344"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4" t="str">
        <f>IF(基本情報入力シート!AD80="","",基本情報入力シート!AD80)</f>
        <v/>
      </c>
      <c r="I37" s="334" t="str">
        <f>IF(基本情報入力シート!AE80="","",基本情報入力シート!AE80)</f>
        <v/>
      </c>
      <c r="J37" s="449"/>
      <c r="K37" s="450"/>
      <c r="L37" s="448"/>
      <c r="M37" s="335" t="str">
        <f>IF(G37="", "", VLOOKUP(AO37,【参考】数式用!$AZ$3:$BA$6, 2, FALSE))</f>
        <v/>
      </c>
      <c r="N37" s="336" t="str">
        <f>IF(G37="","",VLOOKUP(G37,【参考】数式用!$A$4:$L$54,MATCH('別紙様式2-3（個表） '!M37,【参考】数式用!$J$3:$L$3,0)+9,FALSE))</f>
        <v/>
      </c>
      <c r="O37" s="451" t="s">
        <v>2393</v>
      </c>
      <c r="P37" s="337" t="str">
        <f t="shared" si="5"/>
        <v>未入力あり</v>
      </c>
      <c r="Q37" s="257" t="str">
        <f>IFERROR(IF(P37="未入力あり","",ROUNDDOWN(ROUNDDOWN($H37*$I37,0)*VLOOKUP($G37,【参考】数式用!$A$4:$E$54,3, FALSE),0)),"")</f>
        <v/>
      </c>
      <c r="R37" s="257" t="str">
        <f>IF(AM37="×", 0,IF(P37="未入力あり","",ROUNDDOWN(ROUNDDOWN($H37*$I37,0)*VLOOKUP($G37,【参考】数式用!$A$4:$E$54,4,FALSE),0)))</f>
        <v/>
      </c>
      <c r="S37" s="338" t="str">
        <f>IF(AN37="×", 0,IF(P37="未入力あり","",ROUNDDOWN(ROUNDDOWN($H37*$I37,0)*VLOOKUP($G37,【参考】数式用!$A$4:$E$54,5, FALSE),0)))</f>
        <v/>
      </c>
      <c r="T37" s="341"/>
      <c r="U37" s="342"/>
      <c r="V37" s="33"/>
      <c r="W37" s="771"/>
      <c r="X37" s="771"/>
      <c r="Y37" s="771"/>
      <c r="Z37" s="771"/>
      <c r="AA37" s="771"/>
      <c r="AB37" s="771"/>
      <c r="AC37" s="771"/>
      <c r="AD37" s="771"/>
      <c r="AE37" s="771"/>
      <c r="AF37" s="771"/>
      <c r="AG37" s="771"/>
      <c r="AI37" s="344"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4" t="str">
        <f>IF(基本情報入力シート!AD81="","",基本情報入力シート!AD81)</f>
        <v/>
      </c>
      <c r="I38" s="334" t="str">
        <f>IF(基本情報入力シート!AE81="","",基本情報入力シート!AE81)</f>
        <v/>
      </c>
      <c r="J38" s="449"/>
      <c r="K38" s="450"/>
      <c r="L38" s="448"/>
      <c r="M38" s="335" t="str">
        <f>IF(G38="", "", VLOOKUP(AO38,【参考】数式用!$AZ$3:$BA$6, 2, FALSE))</f>
        <v/>
      </c>
      <c r="N38" s="336" t="str">
        <f>IF(G38="","",VLOOKUP(G38,【参考】数式用!$A$4:$L$54,MATCH('別紙様式2-3（個表） '!M38,【参考】数式用!$J$3:$L$3,0)+9,FALSE))</f>
        <v/>
      </c>
      <c r="O38" s="452" t="s">
        <v>2393</v>
      </c>
      <c r="P38" s="337" t="str">
        <f t="shared" si="5"/>
        <v>未入力あり</v>
      </c>
      <c r="Q38" s="257" t="str">
        <f>IFERROR(IF(P38="未入力あり","",ROUNDDOWN(ROUNDDOWN($H38*$I38,0)*VLOOKUP($G38,【参考】数式用!$A$4:$E$54,3, FALSE),0)),"")</f>
        <v/>
      </c>
      <c r="R38" s="257" t="str">
        <f>IF(AM38="×", 0,IF(P38="未入力あり","",ROUNDDOWN(ROUNDDOWN($H38*$I38,0)*VLOOKUP($G38,【参考】数式用!$A$4:$E$54,4,FALSE),0)))</f>
        <v/>
      </c>
      <c r="S38" s="338" t="str">
        <f>IF(AN38="×", 0,IF(P38="未入力あり","",ROUNDDOWN(ROUNDDOWN($H38*$I38,0)*VLOOKUP($G38,【参考】数式用!$A$4:$E$54,5, FALSE),0)))</f>
        <v/>
      </c>
      <c r="T38" s="341"/>
      <c r="U38" s="342"/>
      <c r="V38" s="33"/>
      <c r="W38" s="771"/>
      <c r="X38" s="771"/>
      <c r="Y38" s="771"/>
      <c r="Z38" s="771"/>
      <c r="AA38" s="771"/>
      <c r="AB38" s="771"/>
      <c r="AC38" s="771"/>
      <c r="AD38" s="771"/>
      <c r="AE38" s="771"/>
      <c r="AF38" s="771"/>
      <c r="AG38" s="771"/>
      <c r="AI38" s="344"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4" t="str">
        <f>IF(基本情報入力シート!AD82="","",基本情報入力シート!AD82)</f>
        <v/>
      </c>
      <c r="I39" s="334" t="str">
        <f>IF(基本情報入力シート!AE82="","",基本情報入力シート!AE82)</f>
        <v/>
      </c>
      <c r="J39" s="449"/>
      <c r="K39" s="448"/>
      <c r="L39" s="448"/>
      <c r="M39" s="335" t="str">
        <f>IF(G39="", "", VLOOKUP(AO39,【参考】数式用!$AZ$3:$BA$6, 2, FALSE))</f>
        <v/>
      </c>
      <c r="N39" s="336" t="str">
        <f>IF(G39="","",VLOOKUP(G39,【参考】数式用!$A$4:$L$54,MATCH('別紙様式2-3（個表） '!M39,【参考】数式用!$J$3:$L$3,0)+9,FALSE))</f>
        <v/>
      </c>
      <c r="O39" s="452" t="s">
        <v>2393</v>
      </c>
      <c r="P39" s="337" t="str">
        <f t="shared" si="5"/>
        <v>未入力あり</v>
      </c>
      <c r="Q39" s="257" t="str">
        <f>IFERROR(IF(P39="未入力あり","",ROUNDDOWN(ROUNDDOWN($H39*$I39,0)*VLOOKUP($G39,【参考】数式用!$A$4:$E$54,3, FALSE),0)),"")</f>
        <v/>
      </c>
      <c r="R39" s="257" t="str">
        <f>IF(AM39="×", 0,IF(P39="未入力あり","",ROUNDDOWN(ROUNDDOWN($H39*$I39,0)*VLOOKUP($G39,【参考】数式用!$A$4:$E$54,4,FALSE),0)))</f>
        <v/>
      </c>
      <c r="S39" s="338" t="str">
        <f>IF(AN39="×", 0,IF(P39="未入力あり","",ROUNDDOWN(ROUNDDOWN($H39*$I39,0)*VLOOKUP($G39,【参考】数式用!$A$4:$E$54,5, FALSE),0)))</f>
        <v/>
      </c>
      <c r="T39" s="341"/>
      <c r="U39" s="342"/>
      <c r="V39" s="33"/>
      <c r="W39" s="771"/>
      <c r="X39" s="771"/>
      <c r="Y39" s="771"/>
      <c r="Z39" s="771"/>
      <c r="AA39" s="771"/>
      <c r="AB39" s="771"/>
      <c r="AC39" s="771"/>
      <c r="AD39" s="771"/>
      <c r="AE39" s="771"/>
      <c r="AF39" s="771"/>
      <c r="AG39" s="771"/>
      <c r="AI39" s="344"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4" t="str">
        <f>IF(基本情報入力シート!AD83="","",基本情報入力シート!AD83)</f>
        <v/>
      </c>
      <c r="I40" s="334" t="str">
        <f>IF(基本情報入力シート!AE83="","",基本情報入力シート!AE83)</f>
        <v/>
      </c>
      <c r="J40" s="449"/>
      <c r="K40" s="448"/>
      <c r="L40" s="448"/>
      <c r="M40" s="335" t="str">
        <f>IF(G40="", "", VLOOKUP(AO40,【参考】数式用!$AZ$3:$BA$6, 2, FALSE))</f>
        <v/>
      </c>
      <c r="N40" s="336" t="str">
        <f>IF(G40="","",VLOOKUP(G40,【参考】数式用!$A$4:$L$54,MATCH('別紙様式2-3（個表） '!M40,【参考】数式用!$J$3:$L$3,0)+9,FALSE))</f>
        <v/>
      </c>
      <c r="O40" s="451" t="s">
        <v>2393</v>
      </c>
      <c r="P40" s="337" t="str">
        <f t="shared" si="5"/>
        <v>未入力あり</v>
      </c>
      <c r="Q40" s="257" t="str">
        <f>IFERROR(IF(P40="未入力あり","",ROUNDDOWN(ROUNDDOWN($H40*$I40,0)*VLOOKUP($G40,【参考】数式用!$A$4:$E$54,3, FALSE),0)),"")</f>
        <v/>
      </c>
      <c r="R40" s="257" t="str">
        <f>IF(AM40="×", 0,IF(P40="未入力あり","",ROUNDDOWN(ROUNDDOWN($H40*$I40,0)*VLOOKUP($G40,【参考】数式用!$A$4:$E$54,4,FALSE),0)))</f>
        <v/>
      </c>
      <c r="S40" s="338" t="str">
        <f>IF(AN40="×", 0,IF(P40="未入力あり","",ROUNDDOWN(ROUNDDOWN($H40*$I40,0)*VLOOKUP($G40,【参考】数式用!$A$4:$E$54,5, FALSE),0)))</f>
        <v/>
      </c>
      <c r="T40" s="341"/>
      <c r="U40" s="342"/>
      <c r="V40" s="33"/>
      <c r="W40" s="771"/>
      <c r="X40" s="771"/>
      <c r="Y40" s="771"/>
      <c r="Z40" s="771"/>
      <c r="AA40" s="771"/>
      <c r="AB40" s="771"/>
      <c r="AC40" s="771"/>
      <c r="AD40" s="771"/>
      <c r="AE40" s="771"/>
      <c r="AF40" s="771"/>
      <c r="AG40" s="771"/>
      <c r="AI40" s="344"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4" t="str">
        <f>IF(基本情報入力シート!AD84="","",基本情報入力シート!AD84)</f>
        <v/>
      </c>
      <c r="I41" s="334" t="str">
        <f>IF(基本情報入力シート!AE84="","",基本情報入力シート!AE84)</f>
        <v/>
      </c>
      <c r="J41" s="449"/>
      <c r="K41" s="448"/>
      <c r="L41" s="448"/>
      <c r="M41" s="335" t="str">
        <f>IF(G41="", "", VLOOKUP(AO41,【参考】数式用!$AZ$3:$BA$6, 2, FALSE))</f>
        <v/>
      </c>
      <c r="N41" s="336" t="str">
        <f>IF(G41="","",VLOOKUP(G41,【参考】数式用!$A$4:$L$54,MATCH('別紙様式2-3（個表） '!M41,【参考】数式用!$J$3:$L$3,0)+9,FALSE))</f>
        <v/>
      </c>
      <c r="O41" s="452" t="s">
        <v>2393</v>
      </c>
      <c r="P41" s="337" t="str">
        <f t="shared" si="5"/>
        <v>未入力あり</v>
      </c>
      <c r="Q41" s="257" t="str">
        <f>IFERROR(IF(P41="未入力あり","",ROUNDDOWN(ROUNDDOWN($H41*$I41,0)*VLOOKUP($G41,【参考】数式用!$A$4:$E$54,3, FALSE),0)),"")</f>
        <v/>
      </c>
      <c r="R41" s="257" t="str">
        <f>IF(AM41="×", 0,IF(P41="未入力あり","",ROUNDDOWN(ROUNDDOWN($H41*$I41,0)*VLOOKUP($G41,【参考】数式用!$A$4:$E$54,4,FALSE),0)))</f>
        <v/>
      </c>
      <c r="S41" s="338" t="str">
        <f>IF(AN41="×", 0,IF(P41="未入力あり","",ROUNDDOWN(ROUNDDOWN($H41*$I41,0)*VLOOKUP($G41,【参考】数式用!$A$4:$E$54,5, FALSE),0)))</f>
        <v/>
      </c>
      <c r="T41" s="341"/>
      <c r="U41" s="342"/>
      <c r="V41" s="33"/>
      <c r="W41" s="771"/>
      <c r="X41" s="771"/>
      <c r="Y41" s="771"/>
      <c r="Z41" s="771"/>
      <c r="AA41" s="771"/>
      <c r="AB41" s="771"/>
      <c r="AC41" s="771"/>
      <c r="AD41" s="771"/>
      <c r="AE41" s="771"/>
      <c r="AF41" s="771"/>
      <c r="AG41" s="771"/>
      <c r="AI41" s="344"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4" t="str">
        <f>IF(基本情報入力シート!AD85="","",基本情報入力シート!AD85)</f>
        <v/>
      </c>
      <c r="I42" s="334" t="str">
        <f>IF(基本情報入力シート!AE85="","",基本情報入力シート!AE85)</f>
        <v/>
      </c>
      <c r="J42" s="449"/>
      <c r="K42" s="448"/>
      <c r="L42" s="448"/>
      <c r="M42" s="335" t="str">
        <f>IF(G42="", "", VLOOKUP(AO42,【参考】数式用!$AZ$3:$BA$6, 2, FALSE))</f>
        <v/>
      </c>
      <c r="N42" s="336" t="str">
        <f>IF(G42="","",VLOOKUP(G42,【参考】数式用!$A$4:$L$54,MATCH('別紙様式2-3（個表） '!M42,【参考】数式用!$J$3:$L$3,0)+9,FALSE))</f>
        <v/>
      </c>
      <c r="O42" s="451" t="s">
        <v>2393</v>
      </c>
      <c r="P42" s="337" t="str">
        <f t="shared" si="5"/>
        <v>未入力あり</v>
      </c>
      <c r="Q42" s="257" t="str">
        <f>IFERROR(IF(P42="未入力あり","",ROUNDDOWN(ROUNDDOWN($H42*$I42,0)*VLOOKUP($G42,【参考】数式用!$A$4:$E$54,3, FALSE),0)),"")</f>
        <v/>
      </c>
      <c r="R42" s="257" t="str">
        <f>IF(AM42="×", 0,IF(P42="未入力あり","",ROUNDDOWN(ROUNDDOWN($H42*$I42,0)*VLOOKUP($G42,【参考】数式用!$A$4:$E$54,4,FALSE),0)))</f>
        <v/>
      </c>
      <c r="S42" s="338" t="str">
        <f>IF(AN42="×", 0,IF(P42="未入力あり","",ROUNDDOWN(ROUNDDOWN($H42*$I42,0)*VLOOKUP($G42,【参考】数式用!$A$4:$E$54,5, FALSE),0)))</f>
        <v/>
      </c>
      <c r="T42" s="341"/>
      <c r="U42" s="342"/>
      <c r="V42" s="33"/>
      <c r="W42" s="771"/>
      <c r="X42" s="771"/>
      <c r="Y42" s="771"/>
      <c r="Z42" s="771"/>
      <c r="AA42" s="771"/>
      <c r="AB42" s="771"/>
      <c r="AC42" s="771"/>
      <c r="AD42" s="771"/>
      <c r="AE42" s="771"/>
      <c r="AF42" s="771"/>
      <c r="AG42" s="771"/>
      <c r="AI42" s="344"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4" t="str">
        <f>IF(基本情報入力シート!AD86="","",基本情報入力シート!AD86)</f>
        <v/>
      </c>
      <c r="I43" s="334" t="str">
        <f>IF(基本情報入力シート!AE86="","",基本情報入力シート!AE86)</f>
        <v/>
      </c>
      <c r="J43" s="449"/>
      <c r="K43" s="450"/>
      <c r="L43" s="448"/>
      <c r="M43" s="335" t="str">
        <f>IF(G43="", "", VLOOKUP(AO43,【参考】数式用!$AZ$3:$BA$6, 2, FALSE))</f>
        <v/>
      </c>
      <c r="N43" s="336" t="str">
        <f>IF(G43="","",VLOOKUP(G43,【参考】数式用!$A$4:$L$54,MATCH('別紙様式2-3（個表） '!M43,【参考】数式用!$J$3:$L$3,0)+9,FALSE))</f>
        <v/>
      </c>
      <c r="O43" s="452" t="s">
        <v>2393</v>
      </c>
      <c r="P43" s="337" t="str">
        <f t="shared" si="5"/>
        <v>未入力あり</v>
      </c>
      <c r="Q43" s="257" t="str">
        <f>IFERROR(IF(P43="未入力あり","",ROUNDDOWN(ROUNDDOWN($H43*$I43,0)*VLOOKUP($G43,【参考】数式用!$A$4:$E$54,3, FALSE),0)),"")</f>
        <v/>
      </c>
      <c r="R43" s="257" t="str">
        <f>IF(AM43="×", 0,IF(P43="未入力あり","",ROUNDDOWN(ROUNDDOWN($H43*$I43,0)*VLOOKUP($G43,【参考】数式用!$A$4:$E$54,4,FALSE),0)))</f>
        <v/>
      </c>
      <c r="S43" s="338" t="str">
        <f>IF(AN43="×", 0,IF(P43="未入力あり","",ROUNDDOWN(ROUNDDOWN($H43*$I43,0)*VLOOKUP($G43,【参考】数式用!$A$4:$E$54,5, FALSE),0)))</f>
        <v/>
      </c>
      <c r="T43" s="341"/>
      <c r="U43" s="342"/>
      <c r="V43" s="33"/>
      <c r="W43" s="771"/>
      <c r="X43" s="771"/>
      <c r="Y43" s="771"/>
      <c r="Z43" s="771"/>
      <c r="AA43" s="771"/>
      <c r="AB43" s="771"/>
      <c r="AC43" s="771"/>
      <c r="AD43" s="771"/>
      <c r="AE43" s="771"/>
      <c r="AF43" s="771"/>
      <c r="AG43" s="771"/>
      <c r="AI43" s="344"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4" t="str">
        <f>IF(基本情報入力シート!AD87="","",基本情報入力シート!AD87)</f>
        <v/>
      </c>
      <c r="I44" s="334" t="str">
        <f>IF(基本情報入力シート!AE87="","",基本情報入力シート!AE87)</f>
        <v/>
      </c>
      <c r="J44" s="449"/>
      <c r="K44" s="450"/>
      <c r="L44" s="448"/>
      <c r="M44" s="335" t="str">
        <f>IF(G44="", "", VLOOKUP(AO44,【参考】数式用!$AZ$3:$BA$6, 2, FALSE))</f>
        <v/>
      </c>
      <c r="N44" s="336" t="str">
        <f>IF(G44="","",VLOOKUP(G44,【参考】数式用!$A$4:$L$54,MATCH('別紙様式2-3（個表） '!M44,【参考】数式用!$J$3:$L$3,0)+9,FALSE))</f>
        <v/>
      </c>
      <c r="O44" s="452" t="s">
        <v>2393</v>
      </c>
      <c r="P44" s="337" t="str">
        <f t="shared" si="5"/>
        <v>未入力あり</v>
      </c>
      <c r="Q44" s="257" t="str">
        <f>IFERROR(IF(P44="未入力あり","",ROUNDDOWN(ROUNDDOWN($H44*$I44,0)*VLOOKUP($G44,【参考】数式用!$A$4:$E$54,3, FALSE),0)),"")</f>
        <v/>
      </c>
      <c r="R44" s="257" t="str">
        <f>IF(AM44="×", 0,IF(P44="未入力あり","",ROUNDDOWN(ROUNDDOWN($H44*$I44,0)*VLOOKUP($G44,【参考】数式用!$A$4:$E$54,4,FALSE),0)))</f>
        <v/>
      </c>
      <c r="S44" s="338" t="str">
        <f>IF(AN44="×", 0,IF(P44="未入力あり","",ROUNDDOWN(ROUNDDOWN($H44*$I44,0)*VLOOKUP($G44,【参考】数式用!$A$4:$E$54,5, FALSE),0)))</f>
        <v/>
      </c>
      <c r="T44" s="341"/>
      <c r="U44" s="342"/>
      <c r="V44" s="33"/>
      <c r="W44" s="771"/>
      <c r="X44" s="771"/>
      <c r="Y44" s="771"/>
      <c r="Z44" s="771"/>
      <c r="AA44" s="771"/>
      <c r="AB44" s="771"/>
      <c r="AC44" s="771"/>
      <c r="AD44" s="771"/>
      <c r="AE44" s="771"/>
      <c r="AF44" s="771"/>
      <c r="AG44" s="771"/>
      <c r="AI44" s="344"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4" t="str">
        <f>IF(基本情報入力シート!AD88="","",基本情報入力シート!AD88)</f>
        <v/>
      </c>
      <c r="I45" s="334" t="str">
        <f>IF(基本情報入力シート!AE88="","",基本情報入力シート!AE88)</f>
        <v/>
      </c>
      <c r="J45" s="449"/>
      <c r="K45" s="448"/>
      <c r="L45" s="448"/>
      <c r="M45" s="335" t="str">
        <f>IF(G45="", "", VLOOKUP(AO45,【参考】数式用!$AZ$3:$BA$6, 2, FALSE))</f>
        <v/>
      </c>
      <c r="N45" s="336" t="str">
        <f>IF(G45="","",VLOOKUP(G45,【参考】数式用!$A$4:$L$54,MATCH('別紙様式2-3（個表） '!M45,【参考】数式用!$J$3:$L$3,0)+9,FALSE))</f>
        <v/>
      </c>
      <c r="O45" s="451" t="s">
        <v>2393</v>
      </c>
      <c r="P45" s="337" t="str">
        <f t="shared" si="5"/>
        <v>未入力あり</v>
      </c>
      <c r="Q45" s="257" t="str">
        <f>IFERROR(IF(P45="未入力あり","",ROUNDDOWN(ROUNDDOWN($H45*$I45,0)*VLOOKUP($G45,【参考】数式用!$A$4:$E$54,3, FALSE),0)),"")</f>
        <v/>
      </c>
      <c r="R45" s="257" t="str">
        <f>IF(AM45="×", 0,IF(P45="未入力あり","",ROUNDDOWN(ROUNDDOWN($H45*$I45,0)*VLOOKUP($G45,【参考】数式用!$A$4:$E$54,4,FALSE),0)))</f>
        <v/>
      </c>
      <c r="S45" s="338" t="str">
        <f>IF(AN45="×", 0,IF(P45="未入力あり","",ROUNDDOWN(ROUNDDOWN($H45*$I45,0)*VLOOKUP($G45,【参考】数式用!$A$4:$E$54,5, FALSE),0)))</f>
        <v/>
      </c>
      <c r="T45" s="341"/>
      <c r="U45" s="342"/>
      <c r="V45" s="33"/>
      <c r="W45" s="771"/>
      <c r="X45" s="771"/>
      <c r="Y45" s="771"/>
      <c r="Z45" s="771"/>
      <c r="AA45" s="771"/>
      <c r="AB45" s="771"/>
      <c r="AC45" s="771"/>
      <c r="AD45" s="771"/>
      <c r="AE45" s="771"/>
      <c r="AF45" s="771"/>
      <c r="AG45" s="771"/>
      <c r="AI45" s="344"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4" t="str">
        <f>IF(基本情報入力シート!AD89="","",基本情報入力シート!AD89)</f>
        <v/>
      </c>
      <c r="I46" s="334" t="str">
        <f>IF(基本情報入力シート!AE89="","",基本情報入力シート!AE89)</f>
        <v/>
      </c>
      <c r="J46" s="449"/>
      <c r="K46" s="448"/>
      <c r="L46" s="448"/>
      <c r="M46" s="335" t="str">
        <f>IF(G46="", "", VLOOKUP(AO46,【参考】数式用!$AZ$3:$BA$6, 2, FALSE))</f>
        <v/>
      </c>
      <c r="N46" s="336" t="str">
        <f>IF(G46="","",VLOOKUP(G46,【参考】数式用!$A$4:$L$54,MATCH('別紙様式2-3（個表） '!M46,【参考】数式用!$J$3:$L$3,0)+9,FALSE))</f>
        <v/>
      </c>
      <c r="O46" s="452" t="s">
        <v>2393</v>
      </c>
      <c r="P46" s="337" t="str">
        <f t="shared" si="5"/>
        <v>未入力あり</v>
      </c>
      <c r="Q46" s="257" t="str">
        <f>IFERROR(IF(P46="未入力あり","",ROUNDDOWN(ROUNDDOWN($H46*$I46,0)*VLOOKUP($G46,【参考】数式用!$A$4:$E$54,3, FALSE),0)),"")</f>
        <v/>
      </c>
      <c r="R46" s="257" t="str">
        <f>IF(AM46="×", 0,IF(P46="未入力あり","",ROUNDDOWN(ROUNDDOWN($H46*$I46,0)*VLOOKUP($G46,【参考】数式用!$A$4:$E$54,4,FALSE),0)))</f>
        <v/>
      </c>
      <c r="S46" s="338" t="str">
        <f>IF(AN46="×", 0,IF(P46="未入力あり","",ROUNDDOWN(ROUNDDOWN($H46*$I46,0)*VLOOKUP($G46,【参考】数式用!$A$4:$E$54,5, FALSE),0)))</f>
        <v/>
      </c>
      <c r="T46" s="341"/>
      <c r="U46" s="342"/>
      <c r="V46" s="33"/>
      <c r="W46" s="771"/>
      <c r="X46" s="771"/>
      <c r="Y46" s="771"/>
      <c r="Z46" s="771"/>
      <c r="AA46" s="771"/>
      <c r="AB46" s="771"/>
      <c r="AC46" s="771"/>
      <c r="AD46" s="771"/>
      <c r="AE46" s="771"/>
      <c r="AF46" s="771"/>
      <c r="AG46" s="771"/>
      <c r="AI46" s="344"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4" t="str">
        <f>IF(基本情報入力シート!AD90="","",基本情報入力シート!AD90)</f>
        <v/>
      </c>
      <c r="I47" s="334" t="str">
        <f>IF(基本情報入力シート!AE90="","",基本情報入力シート!AE90)</f>
        <v/>
      </c>
      <c r="J47" s="449"/>
      <c r="K47" s="448"/>
      <c r="L47" s="448"/>
      <c r="M47" s="335" t="str">
        <f>IF(G47="", "", VLOOKUP(AO47,【参考】数式用!$AZ$3:$BA$6, 2, FALSE))</f>
        <v/>
      </c>
      <c r="N47" s="336" t="str">
        <f>IF(G47="","",VLOOKUP(G47,【参考】数式用!$A$4:$L$54,MATCH('別紙様式2-3（個表） '!M47,【参考】数式用!$J$3:$L$3,0)+9,FALSE))</f>
        <v/>
      </c>
      <c r="O47" s="452" t="s">
        <v>2393</v>
      </c>
      <c r="P47" s="337" t="str">
        <f t="shared" si="5"/>
        <v>未入力あり</v>
      </c>
      <c r="Q47" s="257" t="str">
        <f>IFERROR(IF(P47="未入力あり","",ROUNDDOWN(ROUNDDOWN($H47*$I47,0)*VLOOKUP($G47,【参考】数式用!$A$4:$E$54,3, FALSE),0)),"")</f>
        <v/>
      </c>
      <c r="R47" s="257" t="str">
        <f>IF(AM47="×", 0,IF(P47="未入力あり","",ROUNDDOWN(ROUNDDOWN($H47*$I47,0)*VLOOKUP($G47,【参考】数式用!$A$4:$E$54,4,FALSE),0)))</f>
        <v/>
      </c>
      <c r="S47" s="338" t="str">
        <f>IF(AN47="×", 0,IF(P47="未入力あり","",ROUNDDOWN(ROUNDDOWN($H47*$I47,0)*VLOOKUP($G47,【参考】数式用!$A$4:$E$54,5, FALSE),0)))</f>
        <v/>
      </c>
      <c r="T47" s="341"/>
      <c r="U47" s="342"/>
      <c r="V47" s="33"/>
      <c r="W47" s="771"/>
      <c r="X47" s="771"/>
      <c r="Y47" s="771"/>
      <c r="Z47" s="771"/>
      <c r="AA47" s="771"/>
      <c r="AB47" s="771"/>
      <c r="AC47" s="771"/>
      <c r="AD47" s="771"/>
      <c r="AE47" s="771"/>
      <c r="AF47" s="771"/>
      <c r="AG47" s="771"/>
      <c r="AI47" s="344"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4" t="str">
        <f>IF(基本情報入力シート!AD91="","",基本情報入力シート!AD91)</f>
        <v/>
      </c>
      <c r="I48" s="334" t="str">
        <f>IF(基本情報入力シート!AE91="","",基本情報入力シート!AE91)</f>
        <v/>
      </c>
      <c r="J48" s="449"/>
      <c r="K48" s="448"/>
      <c r="L48" s="448"/>
      <c r="M48" s="335" t="str">
        <f>IF(G48="", "", VLOOKUP(AO48,【参考】数式用!$AZ$3:$BA$6, 2, FALSE))</f>
        <v/>
      </c>
      <c r="N48" s="336" t="str">
        <f>IF(G48="","",VLOOKUP(G48,【参考】数式用!$A$4:$L$54,MATCH('別紙様式2-3（個表） '!M48,【参考】数式用!$J$3:$L$3,0)+9,FALSE))</f>
        <v/>
      </c>
      <c r="O48" s="451" t="s">
        <v>2393</v>
      </c>
      <c r="P48" s="337" t="str">
        <f t="shared" si="5"/>
        <v>未入力あり</v>
      </c>
      <c r="Q48" s="257" t="str">
        <f>IFERROR(IF(P48="未入力あり","",ROUNDDOWN(ROUNDDOWN($H48*$I48,0)*VLOOKUP($G48,【参考】数式用!$A$4:$E$54,3, FALSE),0)),"")</f>
        <v/>
      </c>
      <c r="R48" s="257" t="str">
        <f>IF(AM48="×", 0,IF(P48="未入力あり","",ROUNDDOWN(ROUNDDOWN($H48*$I48,0)*VLOOKUP($G48,【参考】数式用!$A$4:$E$54,4,FALSE),0)))</f>
        <v/>
      </c>
      <c r="S48" s="338" t="str">
        <f>IF(AN48="×", 0,IF(P48="未入力あり","",ROUNDDOWN(ROUNDDOWN($H48*$I48,0)*VLOOKUP($G48,【参考】数式用!$A$4:$E$54,5, FALSE),0)))</f>
        <v/>
      </c>
      <c r="T48" s="341"/>
      <c r="U48" s="342"/>
      <c r="V48" s="33"/>
      <c r="W48" s="771"/>
      <c r="X48" s="771"/>
      <c r="Y48" s="771"/>
      <c r="Z48" s="771"/>
      <c r="AA48" s="771"/>
      <c r="AB48" s="771"/>
      <c r="AC48" s="771"/>
      <c r="AD48" s="771"/>
      <c r="AE48" s="771"/>
      <c r="AF48" s="771"/>
      <c r="AG48" s="771"/>
      <c r="AI48" s="344"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4" t="str">
        <f>IF(基本情報入力シート!AD92="","",基本情報入力シート!AD92)</f>
        <v/>
      </c>
      <c r="I49" s="334" t="str">
        <f>IF(基本情報入力シート!AE92="","",基本情報入力シート!AE92)</f>
        <v/>
      </c>
      <c r="J49" s="449"/>
      <c r="K49" s="450"/>
      <c r="L49" s="448"/>
      <c r="M49" s="335" t="str">
        <f>IF(G49="", "", VLOOKUP(AO49,【参考】数式用!$AZ$3:$BA$6, 2, FALSE))</f>
        <v/>
      </c>
      <c r="N49" s="336" t="str">
        <f>IF(G49="","",VLOOKUP(G49,【参考】数式用!$A$4:$L$54,MATCH('別紙様式2-3（個表） '!M49,【参考】数式用!$J$3:$L$3,0)+9,FALSE))</f>
        <v/>
      </c>
      <c r="O49" s="452" t="s">
        <v>2393</v>
      </c>
      <c r="P49" s="337" t="str">
        <f t="shared" si="5"/>
        <v>未入力あり</v>
      </c>
      <c r="Q49" s="257" t="str">
        <f>IFERROR(IF(P49="未入力あり","",ROUNDDOWN(ROUNDDOWN($H49*$I49,0)*VLOOKUP($G49,【参考】数式用!$A$4:$E$54,3, FALSE),0)),"")</f>
        <v/>
      </c>
      <c r="R49" s="257" t="str">
        <f>IF(AM49="×", 0,IF(P49="未入力あり","",ROUNDDOWN(ROUNDDOWN($H49*$I49,0)*VLOOKUP($G49,【参考】数式用!$A$4:$E$54,4,FALSE),0)))</f>
        <v/>
      </c>
      <c r="S49" s="338" t="str">
        <f>IF(AN49="×", 0,IF(P49="未入力あり","",ROUNDDOWN(ROUNDDOWN($H49*$I49,0)*VLOOKUP($G49,【参考】数式用!$A$4:$E$54,5, FALSE),0)))</f>
        <v/>
      </c>
      <c r="T49" s="341"/>
      <c r="U49" s="342"/>
      <c r="V49" s="33"/>
      <c r="W49" s="771"/>
      <c r="X49" s="771"/>
      <c r="Y49" s="771"/>
      <c r="Z49" s="771"/>
      <c r="AA49" s="771"/>
      <c r="AB49" s="771"/>
      <c r="AC49" s="771"/>
      <c r="AD49" s="771"/>
      <c r="AE49" s="771"/>
      <c r="AF49" s="771"/>
      <c r="AG49" s="771"/>
      <c r="AI49" s="344"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4" t="str">
        <f>IF(基本情報入力シート!AD93="","",基本情報入力シート!AD93)</f>
        <v/>
      </c>
      <c r="I50" s="334" t="str">
        <f>IF(基本情報入力シート!AE93="","",基本情報入力シート!AE93)</f>
        <v/>
      </c>
      <c r="J50" s="449"/>
      <c r="K50" s="450"/>
      <c r="L50" s="448"/>
      <c r="M50" s="335" t="str">
        <f>IF(G50="", "", VLOOKUP(AO50,【参考】数式用!$AZ$3:$BA$6, 2, FALSE))</f>
        <v/>
      </c>
      <c r="N50" s="336" t="str">
        <f>IF(G50="","",VLOOKUP(G50,【参考】数式用!$A$4:$L$54,MATCH('別紙様式2-3（個表） '!M50,【参考】数式用!$J$3:$L$3,0)+9,FALSE))</f>
        <v/>
      </c>
      <c r="O50" s="452" t="s">
        <v>2393</v>
      </c>
      <c r="P50" s="337" t="str">
        <f t="shared" si="5"/>
        <v>未入力あり</v>
      </c>
      <c r="Q50" s="257" t="str">
        <f>IFERROR(IF(P50="未入力あり","",ROUNDDOWN(ROUNDDOWN($H50*$I50,0)*VLOOKUP($G50,【参考】数式用!$A$4:$E$54,3, FALSE),0)),"")</f>
        <v/>
      </c>
      <c r="R50" s="257" t="str">
        <f>IF(AM50="×", 0,IF(P50="未入力あり","",ROUNDDOWN(ROUNDDOWN($H50*$I50,0)*VLOOKUP($G50,【参考】数式用!$A$4:$E$54,4,FALSE),0)))</f>
        <v/>
      </c>
      <c r="S50" s="338" t="str">
        <f>IF(AN50="×", 0,IF(P50="未入力あり","",ROUNDDOWN(ROUNDDOWN($H50*$I50,0)*VLOOKUP($G50,【参考】数式用!$A$4:$E$54,5, FALSE),0)))</f>
        <v/>
      </c>
      <c r="T50" s="341"/>
      <c r="U50" s="342"/>
      <c r="V50" s="33"/>
      <c r="W50" s="771"/>
      <c r="X50" s="771"/>
      <c r="Y50" s="771"/>
      <c r="Z50" s="771"/>
      <c r="AA50" s="771"/>
      <c r="AB50" s="771"/>
      <c r="AC50" s="771"/>
      <c r="AD50" s="771"/>
      <c r="AE50" s="771"/>
      <c r="AF50" s="771"/>
      <c r="AG50" s="771"/>
      <c r="AI50" s="344"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4" t="str">
        <f>IF(基本情報入力シート!AD94="","",基本情報入力シート!AD94)</f>
        <v/>
      </c>
      <c r="I51" s="334" t="str">
        <f>IF(基本情報入力シート!AE94="","",基本情報入力シート!AE94)</f>
        <v/>
      </c>
      <c r="J51" s="449"/>
      <c r="K51" s="448"/>
      <c r="L51" s="448"/>
      <c r="M51" s="335" t="str">
        <f>IF(G51="", "", VLOOKUP(AO51,【参考】数式用!$AZ$3:$BA$6, 2, FALSE))</f>
        <v/>
      </c>
      <c r="N51" s="336" t="str">
        <f>IF(G51="","",VLOOKUP(G51,【参考】数式用!$A$4:$L$54,MATCH('別紙様式2-3（個表） '!M51,【参考】数式用!$J$3:$L$3,0)+9,FALSE))</f>
        <v/>
      </c>
      <c r="O51" s="451" t="s">
        <v>2393</v>
      </c>
      <c r="P51" s="337" t="str">
        <f t="shared" si="5"/>
        <v>未入力あり</v>
      </c>
      <c r="Q51" s="257" t="str">
        <f>IFERROR(IF(P51="未入力あり","",ROUNDDOWN(ROUNDDOWN($H51*$I51,0)*VLOOKUP($G51,【参考】数式用!$A$4:$E$54,3, FALSE),0)),"")</f>
        <v/>
      </c>
      <c r="R51" s="257" t="str">
        <f>IF(AM51="×", 0,IF(P51="未入力あり","",ROUNDDOWN(ROUNDDOWN($H51*$I51,0)*VLOOKUP($G51,【参考】数式用!$A$4:$E$54,4,FALSE),0)))</f>
        <v/>
      </c>
      <c r="S51" s="338" t="str">
        <f>IF(AN51="×", 0,IF(P51="未入力あり","",ROUNDDOWN(ROUNDDOWN($H51*$I51,0)*VLOOKUP($G51,【参考】数式用!$A$4:$E$54,5, FALSE),0)))</f>
        <v/>
      </c>
      <c r="T51" s="341"/>
      <c r="U51" s="342"/>
      <c r="V51" s="33"/>
      <c r="W51" s="771"/>
      <c r="X51" s="771"/>
      <c r="Y51" s="771"/>
      <c r="Z51" s="771"/>
      <c r="AA51" s="771"/>
      <c r="AB51" s="771"/>
      <c r="AC51" s="771"/>
      <c r="AD51" s="771"/>
      <c r="AE51" s="771"/>
      <c r="AF51" s="771"/>
      <c r="AG51" s="771"/>
      <c r="AI51" s="344"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4" t="str">
        <f>IF(基本情報入力シート!AD95="","",基本情報入力シート!AD95)</f>
        <v/>
      </c>
      <c r="I52" s="334" t="str">
        <f>IF(基本情報入力シート!AE95="","",基本情報入力シート!AE95)</f>
        <v/>
      </c>
      <c r="J52" s="449"/>
      <c r="K52" s="448"/>
      <c r="L52" s="448"/>
      <c r="M52" s="335" t="str">
        <f>IF(G52="", "", VLOOKUP(AO52,【参考】数式用!$AZ$3:$BA$6, 2, FALSE))</f>
        <v/>
      </c>
      <c r="N52" s="336" t="str">
        <f>IF(G52="","",VLOOKUP(G52,【参考】数式用!$A$4:$L$54,MATCH('別紙様式2-3（個表） '!M52,【参考】数式用!$J$3:$L$3,0)+9,FALSE))</f>
        <v/>
      </c>
      <c r="O52" s="452" t="s">
        <v>2393</v>
      </c>
      <c r="P52" s="337" t="str">
        <f t="shared" si="5"/>
        <v>未入力あり</v>
      </c>
      <c r="Q52" s="257" t="str">
        <f>IFERROR(IF(P52="未入力あり","",ROUNDDOWN(ROUNDDOWN($H52*$I52,0)*VLOOKUP($G52,【参考】数式用!$A$4:$E$54,3, FALSE),0)),"")</f>
        <v/>
      </c>
      <c r="R52" s="257" t="str">
        <f>IF(AM52="×", 0,IF(P52="未入力あり","",ROUNDDOWN(ROUNDDOWN($H52*$I52,0)*VLOOKUP($G52,【参考】数式用!$A$4:$E$54,4,FALSE),0)))</f>
        <v/>
      </c>
      <c r="S52" s="338" t="str">
        <f>IF(AN52="×", 0,IF(P52="未入力あり","",ROUNDDOWN(ROUNDDOWN($H52*$I52,0)*VLOOKUP($G52,【参考】数式用!$A$4:$E$54,5, FALSE),0)))</f>
        <v/>
      </c>
      <c r="T52" s="341"/>
      <c r="U52" s="342"/>
      <c r="V52" s="33"/>
      <c r="W52" s="771"/>
      <c r="X52" s="771"/>
      <c r="Y52" s="771"/>
      <c r="Z52" s="771"/>
      <c r="AA52" s="771"/>
      <c r="AB52" s="771"/>
      <c r="AC52" s="771"/>
      <c r="AD52" s="771"/>
      <c r="AE52" s="771"/>
      <c r="AF52" s="771"/>
      <c r="AG52" s="771"/>
      <c r="AI52" s="344"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4" t="str">
        <f>IF(基本情報入力シート!AD96="","",基本情報入力シート!AD96)</f>
        <v/>
      </c>
      <c r="I53" s="334" t="str">
        <f>IF(基本情報入力シート!AE96="","",基本情報入力シート!AE96)</f>
        <v/>
      </c>
      <c r="J53" s="449"/>
      <c r="K53" s="448"/>
      <c r="L53" s="448"/>
      <c r="M53" s="335" t="str">
        <f>IF(G53="", "", VLOOKUP(AO53,【参考】数式用!$AZ$3:$BA$6, 2, FALSE))</f>
        <v/>
      </c>
      <c r="N53" s="336" t="str">
        <f>IF(G53="","",VLOOKUP(G53,【参考】数式用!$A$4:$L$54,MATCH('別紙様式2-3（個表） '!M53,【参考】数式用!$J$3:$L$3,0)+9,FALSE))</f>
        <v/>
      </c>
      <c r="O53" s="452" t="s">
        <v>2393</v>
      </c>
      <c r="P53" s="337" t="str">
        <f t="shared" si="5"/>
        <v>未入力あり</v>
      </c>
      <c r="Q53" s="257" t="str">
        <f>IFERROR(IF(P53="未入力あり","",ROUNDDOWN(ROUNDDOWN($H53*$I53,0)*VLOOKUP($G53,【参考】数式用!$A$4:$E$54,3, FALSE),0)),"")</f>
        <v/>
      </c>
      <c r="R53" s="257" t="str">
        <f>IF(AM53="×", 0,IF(P53="未入力あり","",ROUNDDOWN(ROUNDDOWN($H53*$I53,0)*VLOOKUP($G53,【参考】数式用!$A$4:$E$54,4,FALSE),0)))</f>
        <v/>
      </c>
      <c r="S53" s="338" t="str">
        <f>IF(AN53="×", 0,IF(P53="未入力あり","",ROUNDDOWN(ROUNDDOWN($H53*$I53,0)*VLOOKUP($G53,【参考】数式用!$A$4:$E$54,5, FALSE),0)))</f>
        <v/>
      </c>
      <c r="T53" s="341"/>
      <c r="U53" s="342"/>
      <c r="V53" s="33"/>
      <c r="W53" s="771"/>
      <c r="X53" s="771"/>
      <c r="Y53" s="771"/>
      <c r="Z53" s="771"/>
      <c r="AA53" s="771"/>
      <c r="AB53" s="771"/>
      <c r="AC53" s="771"/>
      <c r="AD53" s="771"/>
      <c r="AE53" s="771"/>
      <c r="AF53" s="771"/>
      <c r="AG53" s="771"/>
      <c r="AI53" s="344"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4" t="str">
        <f>IF(基本情報入力シート!AD97="","",基本情報入力シート!AD97)</f>
        <v/>
      </c>
      <c r="I54" s="334" t="str">
        <f>IF(基本情報入力シート!AE97="","",基本情報入力シート!AE97)</f>
        <v/>
      </c>
      <c r="J54" s="449"/>
      <c r="K54" s="448"/>
      <c r="L54" s="448"/>
      <c r="M54" s="335" t="str">
        <f>IF(G54="", "", VLOOKUP(AO54,【参考】数式用!$AZ$3:$BA$6, 2, FALSE))</f>
        <v/>
      </c>
      <c r="N54" s="336" t="str">
        <f>IF(G54="","",VLOOKUP(G54,【参考】数式用!$A$4:$L$54,MATCH('別紙様式2-3（個表） '!M54,【参考】数式用!$J$3:$L$3,0)+9,FALSE))</f>
        <v/>
      </c>
      <c r="O54" s="451" t="s">
        <v>2393</v>
      </c>
      <c r="P54" s="337" t="str">
        <f t="shared" si="5"/>
        <v>未入力あり</v>
      </c>
      <c r="Q54" s="257" t="str">
        <f>IFERROR(IF(P54="未入力あり","",ROUNDDOWN(ROUNDDOWN($H54*$I54,0)*VLOOKUP($G54,【参考】数式用!$A$4:$E$54,3, FALSE),0)),"")</f>
        <v/>
      </c>
      <c r="R54" s="257" t="str">
        <f>IF(AM54="×", 0,IF(P54="未入力あり","",ROUNDDOWN(ROUNDDOWN($H54*$I54,0)*VLOOKUP($G54,【参考】数式用!$A$4:$E$54,4,FALSE),0)))</f>
        <v/>
      </c>
      <c r="S54" s="338" t="str">
        <f>IF(AN54="×", 0,IF(P54="未入力あり","",ROUNDDOWN(ROUNDDOWN($H54*$I54,0)*VLOOKUP($G54,【参考】数式用!$A$4:$E$54,5, FALSE),0)))</f>
        <v/>
      </c>
      <c r="T54" s="341"/>
      <c r="U54" s="342"/>
      <c r="V54" s="33"/>
      <c r="W54" s="771"/>
      <c r="X54" s="771"/>
      <c r="Y54" s="771"/>
      <c r="Z54" s="771"/>
      <c r="AA54" s="771"/>
      <c r="AB54" s="771"/>
      <c r="AC54" s="771"/>
      <c r="AD54" s="771"/>
      <c r="AE54" s="771"/>
      <c r="AF54" s="771"/>
      <c r="AG54" s="771"/>
      <c r="AI54" s="344"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4" t="str">
        <f>IF(基本情報入力シート!AD98="","",基本情報入力シート!AD98)</f>
        <v/>
      </c>
      <c r="I55" s="334" t="str">
        <f>IF(基本情報入力シート!AE98="","",基本情報入力シート!AE98)</f>
        <v/>
      </c>
      <c r="J55" s="449"/>
      <c r="K55" s="448"/>
      <c r="L55" s="448"/>
      <c r="M55" s="335" t="str">
        <f>IF(G55="", "", VLOOKUP(AO55,【参考】数式用!$AZ$3:$BA$6, 2, FALSE))</f>
        <v/>
      </c>
      <c r="N55" s="336" t="str">
        <f>IF(G55="","",VLOOKUP(G55,【参考】数式用!$A$4:$L$54,MATCH('別紙様式2-3（個表） '!M55,【参考】数式用!$J$3:$L$3,0)+9,FALSE))</f>
        <v/>
      </c>
      <c r="O55" s="452" t="s">
        <v>2393</v>
      </c>
      <c r="P55" s="337" t="str">
        <f t="shared" si="5"/>
        <v>未入力あり</v>
      </c>
      <c r="Q55" s="257" t="str">
        <f>IFERROR(IF(P55="未入力あり","",ROUNDDOWN(ROUNDDOWN($H55*$I55,0)*VLOOKUP($G55,【参考】数式用!$A$4:$E$54,3, FALSE),0)),"")</f>
        <v/>
      </c>
      <c r="R55" s="257" t="str">
        <f>IF(AM55="×", 0,IF(P55="未入力あり","",ROUNDDOWN(ROUNDDOWN($H55*$I55,0)*VLOOKUP($G55,【参考】数式用!$A$4:$E$54,4,FALSE),0)))</f>
        <v/>
      </c>
      <c r="S55" s="338" t="str">
        <f>IF(AN55="×", 0,IF(P55="未入力あり","",ROUNDDOWN(ROUNDDOWN($H55*$I55,0)*VLOOKUP($G55,【参考】数式用!$A$4:$E$54,5, FALSE),0)))</f>
        <v/>
      </c>
      <c r="T55" s="341"/>
      <c r="U55" s="342"/>
      <c r="V55" s="33"/>
      <c r="W55" s="771"/>
      <c r="X55" s="771"/>
      <c r="Y55" s="771"/>
      <c r="Z55" s="771"/>
      <c r="AA55" s="771"/>
      <c r="AB55" s="771"/>
      <c r="AC55" s="771"/>
      <c r="AD55" s="771"/>
      <c r="AE55" s="771"/>
      <c r="AF55" s="771"/>
      <c r="AG55" s="771"/>
      <c r="AI55" s="344"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4" t="str">
        <f>IF(基本情報入力シート!AD99="","",基本情報入力シート!AD99)</f>
        <v/>
      </c>
      <c r="I56" s="334" t="str">
        <f>IF(基本情報入力シート!AE99="","",基本情報入力シート!AE99)</f>
        <v/>
      </c>
      <c r="J56" s="449"/>
      <c r="K56" s="450"/>
      <c r="L56" s="448"/>
      <c r="M56" s="335" t="str">
        <f>IF(G56="", "", VLOOKUP(AO56,【参考】数式用!$AZ$3:$BA$6, 2, FALSE))</f>
        <v/>
      </c>
      <c r="N56" s="336" t="str">
        <f>IF(G56="","",VLOOKUP(G56,【参考】数式用!$A$4:$L$54,MATCH('別紙様式2-3（個表） '!M56,【参考】数式用!$J$3:$L$3,0)+9,FALSE))</f>
        <v/>
      </c>
      <c r="O56" s="452" t="s">
        <v>2393</v>
      </c>
      <c r="P56" s="337" t="str">
        <f t="shared" si="5"/>
        <v>未入力あり</v>
      </c>
      <c r="Q56" s="257" t="str">
        <f>IFERROR(IF(P56="未入力あり","",ROUNDDOWN(ROUNDDOWN($H56*$I56,0)*VLOOKUP($G56,【参考】数式用!$A$4:$E$54,3, FALSE),0)),"")</f>
        <v/>
      </c>
      <c r="R56" s="257" t="str">
        <f>IF(AM56="×", 0,IF(P56="未入力あり","",ROUNDDOWN(ROUNDDOWN($H56*$I56,0)*VLOOKUP($G56,【参考】数式用!$A$4:$E$54,4,FALSE),0)))</f>
        <v/>
      </c>
      <c r="S56" s="338" t="str">
        <f>IF(AN56="×", 0,IF(P56="未入力あり","",ROUNDDOWN(ROUNDDOWN($H56*$I56,0)*VLOOKUP($G56,【参考】数式用!$A$4:$E$54,5, FALSE),0)))</f>
        <v/>
      </c>
      <c r="T56" s="341"/>
      <c r="U56" s="342"/>
      <c r="V56" s="33"/>
      <c r="W56" s="771"/>
      <c r="X56" s="771"/>
      <c r="Y56" s="771"/>
      <c r="Z56" s="771"/>
      <c r="AA56" s="771"/>
      <c r="AB56" s="771"/>
      <c r="AC56" s="771"/>
      <c r="AD56" s="771"/>
      <c r="AE56" s="771"/>
      <c r="AF56" s="771"/>
      <c r="AG56" s="771"/>
      <c r="AI56" s="344"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4" t="str">
        <f>IF(基本情報入力シート!AD100="","",基本情報入力シート!AD100)</f>
        <v/>
      </c>
      <c r="I57" s="334" t="str">
        <f>IF(基本情報入力シート!AE100="","",基本情報入力シート!AE100)</f>
        <v/>
      </c>
      <c r="J57" s="449"/>
      <c r="K57" s="450"/>
      <c r="L57" s="448"/>
      <c r="M57" s="335" t="str">
        <f>IF(G57="", "", VLOOKUP(AO57,【参考】数式用!$AZ$3:$BA$6, 2, FALSE))</f>
        <v/>
      </c>
      <c r="N57" s="336" t="str">
        <f>IF(G57="","",VLOOKUP(G57,【参考】数式用!$A$4:$L$54,MATCH('別紙様式2-3（個表） '!M57,【参考】数式用!$J$3:$L$3,0)+9,FALSE))</f>
        <v/>
      </c>
      <c r="O57" s="451" t="s">
        <v>2393</v>
      </c>
      <c r="P57" s="337" t="str">
        <f t="shared" si="5"/>
        <v>未入力あり</v>
      </c>
      <c r="Q57" s="257" t="str">
        <f>IFERROR(IF(P57="未入力あり","",ROUNDDOWN(ROUNDDOWN($H57*$I57,0)*VLOOKUP($G57,【参考】数式用!$A$4:$E$54,3, FALSE),0)),"")</f>
        <v/>
      </c>
      <c r="R57" s="257" t="str">
        <f>IF(AM57="×", 0,IF(P57="未入力あり","",ROUNDDOWN(ROUNDDOWN($H57*$I57,0)*VLOOKUP($G57,【参考】数式用!$A$4:$E$54,4,FALSE),0)))</f>
        <v/>
      </c>
      <c r="S57" s="338" t="str">
        <f>IF(AN57="×", 0,IF(P57="未入力あり","",ROUNDDOWN(ROUNDDOWN($H57*$I57,0)*VLOOKUP($G57,【参考】数式用!$A$4:$E$54,5, FALSE),0)))</f>
        <v/>
      </c>
      <c r="T57" s="341"/>
      <c r="U57" s="342"/>
      <c r="V57" s="33"/>
      <c r="W57" s="771"/>
      <c r="X57" s="771"/>
      <c r="Y57" s="771"/>
      <c r="Z57" s="771"/>
      <c r="AA57" s="771"/>
      <c r="AB57" s="771"/>
      <c r="AC57" s="771"/>
      <c r="AD57" s="771"/>
      <c r="AE57" s="771"/>
      <c r="AF57" s="771"/>
      <c r="AG57" s="771"/>
      <c r="AI57" s="344"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4" t="str">
        <f>IF(基本情報入力シート!AD101="","",基本情報入力シート!AD101)</f>
        <v/>
      </c>
      <c r="I58" s="334" t="str">
        <f>IF(基本情報入力シート!AE101="","",基本情報入力シート!AE101)</f>
        <v/>
      </c>
      <c r="J58" s="449"/>
      <c r="K58" s="450"/>
      <c r="L58" s="448"/>
      <c r="M58" s="335" t="str">
        <f>IF(G58="", "", VLOOKUP(AO58,【参考】数式用!$AZ$3:$BA$6, 2, FALSE))</f>
        <v/>
      </c>
      <c r="N58" s="336" t="str">
        <f>IF(G58="","",VLOOKUP(G58,【参考】数式用!$A$4:$L$54,MATCH('別紙様式2-3（個表） '!M58,【参考】数式用!$J$3:$L$3,0)+9,FALSE))</f>
        <v/>
      </c>
      <c r="O58" s="452" t="s">
        <v>2393</v>
      </c>
      <c r="P58" s="337" t="str">
        <f t="shared" si="5"/>
        <v>未入力あり</v>
      </c>
      <c r="Q58" s="257" t="str">
        <f>IFERROR(IF(P58="未入力あり","",ROUNDDOWN(ROUNDDOWN($H58*$I58,0)*VLOOKUP($G58,【参考】数式用!$A$4:$E$54,3, FALSE),0)),"")</f>
        <v/>
      </c>
      <c r="R58" s="257" t="str">
        <f>IF(AM58="×", 0,IF(P58="未入力あり","",ROUNDDOWN(ROUNDDOWN($H58*$I58,0)*VLOOKUP($G58,【参考】数式用!$A$4:$E$54,4,FALSE),0)))</f>
        <v/>
      </c>
      <c r="S58" s="338" t="str">
        <f>IF(AN58="×", 0,IF(P58="未入力あり","",ROUNDDOWN(ROUNDDOWN($H58*$I58,0)*VLOOKUP($G58,【参考】数式用!$A$4:$E$54,5, FALSE),0)))</f>
        <v/>
      </c>
      <c r="T58" s="341"/>
      <c r="U58" s="342"/>
      <c r="V58" s="33"/>
      <c r="W58" s="771"/>
      <c r="X58" s="771"/>
      <c r="Y58" s="771"/>
      <c r="Z58" s="771"/>
      <c r="AA58" s="771"/>
      <c r="AB58" s="771"/>
      <c r="AC58" s="771"/>
      <c r="AD58" s="771"/>
      <c r="AE58" s="771"/>
      <c r="AF58" s="771"/>
      <c r="AG58" s="771"/>
      <c r="AI58" s="344"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4" t="str">
        <f>IF(基本情報入力シート!AD102="","",基本情報入力シート!AD102)</f>
        <v/>
      </c>
      <c r="I59" s="334" t="str">
        <f>IF(基本情報入力シート!AE102="","",基本情報入力シート!AE102)</f>
        <v/>
      </c>
      <c r="J59" s="449"/>
      <c r="K59" s="450"/>
      <c r="L59" s="450"/>
      <c r="M59" s="335" t="str">
        <f>IF(G59="", "", VLOOKUP(AO59,【参考】数式用!$AZ$3:$BA$6, 2, FALSE))</f>
        <v/>
      </c>
      <c r="N59" s="336" t="str">
        <f>IF(G59="","",VLOOKUP(G59,【参考】数式用!$A$4:$L$54,MATCH('別紙様式2-3（個表） '!M59,【参考】数式用!$J$3:$L$3,0)+9,FALSE))</f>
        <v/>
      </c>
      <c r="O59" s="452" t="s">
        <v>2393</v>
      </c>
      <c r="P59" s="337" t="str">
        <f t="shared" si="5"/>
        <v>未入力あり</v>
      </c>
      <c r="Q59" s="257" t="str">
        <f>IFERROR(IF(P59="未入力あり","",ROUNDDOWN(ROUNDDOWN($H59*$I59,0)*VLOOKUP($G59,【参考】数式用!$A$4:$E$54,3, FALSE),0)),"")</f>
        <v/>
      </c>
      <c r="R59" s="257" t="str">
        <f>IF(AM59="×", 0,IF(P59="未入力あり","",ROUNDDOWN(ROUNDDOWN($H59*$I59,0)*VLOOKUP($G59,【参考】数式用!$A$4:$E$54,4,FALSE),0)))</f>
        <v/>
      </c>
      <c r="S59" s="338" t="str">
        <f>IF(AN59="×", 0,IF(P59="未入力あり","",ROUNDDOWN(ROUNDDOWN($H59*$I59,0)*VLOOKUP($G59,【参考】数式用!$A$4:$E$54,5, FALSE),0)))</f>
        <v/>
      </c>
      <c r="T59" s="341"/>
      <c r="U59" s="342"/>
      <c r="V59" s="33"/>
      <c r="W59" s="771"/>
      <c r="X59" s="771"/>
      <c r="Y59" s="771"/>
      <c r="Z59" s="771"/>
      <c r="AA59" s="771"/>
      <c r="AB59" s="771"/>
      <c r="AC59" s="771"/>
      <c r="AD59" s="771"/>
      <c r="AE59" s="771"/>
      <c r="AF59" s="771"/>
      <c r="AG59" s="771"/>
      <c r="AI59" s="344"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4" t="str">
        <f>IF(基本情報入力シート!AD103="","",基本情報入力シート!AD103)</f>
        <v/>
      </c>
      <c r="I60" s="334" t="str">
        <f>IF(基本情報入力シート!AE103="","",基本情報入力シート!AE103)</f>
        <v/>
      </c>
      <c r="J60" s="449"/>
      <c r="K60" s="450"/>
      <c r="L60" s="450"/>
      <c r="M60" s="335" t="str">
        <f>IF(G60="", "", VLOOKUP(AO60,【参考】数式用!$AZ$3:$BA$6, 2, FALSE))</f>
        <v/>
      </c>
      <c r="N60" s="336" t="str">
        <f>IF(G60="","",VLOOKUP(G60,【参考】数式用!$A$4:$L$54,MATCH('別紙様式2-3（個表） '!M60,【参考】数式用!$J$3:$L$3,0)+9,FALSE))</f>
        <v/>
      </c>
      <c r="O60" s="451" t="s">
        <v>2393</v>
      </c>
      <c r="P60" s="337" t="str">
        <f>IFERROR(ROUNDDOWN(ROUNDDOWN($H60*$I60,0)*$N60,0),"未入力あり")</f>
        <v>未入力あり</v>
      </c>
      <c r="Q60" s="257" t="str">
        <f>IFERROR(IF(P60="未入力あり","",ROUNDDOWN(ROUNDDOWN($H60*$I60,0)*VLOOKUP($G60,【参考】数式用!$A$4:$E$54,3, FALSE),0)),"")</f>
        <v/>
      </c>
      <c r="R60" s="257" t="str">
        <f>IF(AM60="×", 0,IF(P60="未入力あり","",ROUNDDOWN(ROUNDDOWN($H60*$I60,0)*VLOOKUP($G60,【参考】数式用!$A$4:$E$54,4,FALSE),0)))</f>
        <v/>
      </c>
      <c r="S60" s="338" t="str">
        <f>IF(AN60="×", 0,IF(P60="未入力あり","",ROUNDDOWN(ROUNDDOWN($H60*$I60,0)*VLOOKUP($G60,【参考】数式用!$A$4:$E$54,5, FALSE),0)))</f>
        <v/>
      </c>
      <c r="T60" s="341"/>
      <c r="U60" s="342"/>
      <c r="V60" s="33"/>
      <c r="W60" s="771"/>
      <c r="X60" s="771"/>
      <c r="Y60" s="771"/>
      <c r="Z60" s="771"/>
      <c r="AA60" s="771"/>
      <c r="AB60" s="771"/>
      <c r="AC60" s="771"/>
      <c r="AD60" s="771"/>
      <c r="AE60" s="771"/>
      <c r="AF60" s="771"/>
      <c r="AG60" s="771"/>
      <c r="AI60" s="344"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4" t="str">
        <f>IF(基本情報入力シート!AD104="","",基本情報入力シート!AD104)</f>
        <v/>
      </c>
      <c r="I61" s="334" t="str">
        <f>IF(基本情報入力シート!AE104="","",基本情報入力シート!AE104)</f>
        <v/>
      </c>
      <c r="J61" s="449"/>
      <c r="K61" s="450"/>
      <c r="L61" s="450"/>
      <c r="M61" s="335" t="str">
        <f>IF(G61="", "", VLOOKUP(AO61,【参考】数式用!$AZ$3:$BA$6, 2, FALSE))</f>
        <v/>
      </c>
      <c r="N61" s="336" t="str">
        <f>IF(G61="","",VLOOKUP(G61,【参考】数式用!$A$4:$L$54,MATCH('別紙様式2-3（個表） '!M61,【参考】数式用!$J$3:$L$3,0)+9,FALSE))</f>
        <v/>
      </c>
      <c r="O61" s="452" t="s">
        <v>2393</v>
      </c>
      <c r="P61" s="337" t="str">
        <f t="shared" si="5"/>
        <v>未入力あり</v>
      </c>
      <c r="Q61" s="257" t="str">
        <f>IFERROR(IF(P61="未入力あり","",ROUNDDOWN(ROUNDDOWN($H61*$I61,0)*VLOOKUP($G61,【参考】数式用!$A$4:$E$54,3, FALSE),0)),"")</f>
        <v/>
      </c>
      <c r="R61" s="257" t="str">
        <f>IF(AM61="×", 0,IF(P61="未入力あり","",ROUNDDOWN(ROUNDDOWN($H61*$I61,0)*VLOOKUP($G61,【参考】数式用!$A$4:$E$54,4,FALSE),0)))</f>
        <v/>
      </c>
      <c r="S61" s="338" t="str">
        <f>IF(AN61="×", 0,IF(P61="未入力あり","",ROUNDDOWN(ROUNDDOWN($H61*$I61,0)*VLOOKUP($G61,【参考】数式用!$A$4:$E$54,5, FALSE),0)))</f>
        <v/>
      </c>
      <c r="T61" s="341"/>
      <c r="U61" s="342"/>
      <c r="V61" s="33"/>
      <c r="W61" s="771"/>
      <c r="X61" s="771"/>
      <c r="Y61" s="771"/>
      <c r="Z61" s="771"/>
      <c r="AA61" s="771"/>
      <c r="AB61" s="771"/>
      <c r="AC61" s="771"/>
      <c r="AD61" s="771"/>
      <c r="AE61" s="771"/>
      <c r="AF61" s="771"/>
      <c r="AG61" s="771"/>
      <c r="AI61" s="344"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4" t="str">
        <f>IF(基本情報入力シート!AD105="","",基本情報入力シート!AD105)</f>
        <v/>
      </c>
      <c r="I62" s="334" t="str">
        <f>IF(基本情報入力シート!AE105="","",基本情報入力シート!AE105)</f>
        <v/>
      </c>
      <c r="J62" s="449"/>
      <c r="K62" s="450"/>
      <c r="L62" s="450"/>
      <c r="M62" s="335" t="str">
        <f>IF(G62="", "", VLOOKUP(AO62,【参考】数式用!$AZ$3:$BA$6, 2, FALSE))</f>
        <v/>
      </c>
      <c r="N62" s="336" t="str">
        <f>IF(G62="","",VLOOKUP(G62,【参考】数式用!$A$4:$L$54,MATCH('別紙様式2-3（個表） '!M62,【参考】数式用!$J$3:$L$3,0)+9,FALSE))</f>
        <v/>
      </c>
      <c r="O62" s="452" t="s">
        <v>2393</v>
      </c>
      <c r="P62" s="337" t="str">
        <f t="shared" si="5"/>
        <v>未入力あり</v>
      </c>
      <c r="Q62" s="257" t="str">
        <f>IFERROR(IF(P62="未入力あり","",ROUNDDOWN(ROUNDDOWN($H62*$I62,0)*VLOOKUP($G62,【参考】数式用!$A$4:$E$54,3, FALSE),0)),"")</f>
        <v/>
      </c>
      <c r="R62" s="257" t="str">
        <f>IF(AM62="×", 0,IF(P62="未入力あり","",ROUNDDOWN(ROUNDDOWN($H62*$I62,0)*VLOOKUP($G62,【参考】数式用!$A$4:$E$54,4,FALSE),0)))</f>
        <v/>
      </c>
      <c r="S62" s="338" t="str">
        <f>IF(AN62="×", 0,IF(P62="未入力あり","",ROUNDDOWN(ROUNDDOWN($H62*$I62,0)*VLOOKUP($G62,【参考】数式用!$A$4:$E$54,5, FALSE),0)))</f>
        <v/>
      </c>
      <c r="T62" s="341"/>
      <c r="U62" s="342"/>
      <c r="V62" s="33"/>
      <c r="W62" s="771"/>
      <c r="X62" s="771"/>
      <c r="Y62" s="771"/>
      <c r="Z62" s="771"/>
      <c r="AA62" s="771"/>
      <c r="AB62" s="771"/>
      <c r="AC62" s="771"/>
      <c r="AD62" s="771"/>
      <c r="AE62" s="771"/>
      <c r="AF62" s="771"/>
      <c r="AG62" s="771"/>
      <c r="AI62" s="344"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4" t="str">
        <f>IF(基本情報入力シート!AD106="","",基本情報入力シート!AD106)</f>
        <v/>
      </c>
      <c r="I63" s="334" t="str">
        <f>IF(基本情報入力シート!AE106="","",基本情報入力シート!AE106)</f>
        <v/>
      </c>
      <c r="J63" s="449"/>
      <c r="K63" s="450"/>
      <c r="L63" s="450"/>
      <c r="M63" s="335" t="str">
        <f>IF(G63="", "", VLOOKUP(AO63,【参考】数式用!$AZ$3:$BA$6, 2, FALSE))</f>
        <v/>
      </c>
      <c r="N63" s="336" t="str">
        <f>IF(G63="","",VLOOKUP(G63,【参考】数式用!$A$4:$L$54,MATCH('別紙様式2-3（個表） '!M63,【参考】数式用!$J$3:$L$3,0)+9,FALSE))</f>
        <v/>
      </c>
      <c r="O63" s="451" t="s">
        <v>2393</v>
      </c>
      <c r="P63" s="337" t="str">
        <f t="shared" si="5"/>
        <v>未入力あり</v>
      </c>
      <c r="Q63" s="257" t="str">
        <f>IFERROR(IF(P63="未入力あり","",ROUNDDOWN(ROUNDDOWN($H63*$I63,0)*VLOOKUP($G63,【参考】数式用!$A$4:$E$54,3, FALSE),0)),"")</f>
        <v/>
      </c>
      <c r="R63" s="257" t="str">
        <f>IF(AM63="×", 0,IF(P63="未入力あり","",ROUNDDOWN(ROUNDDOWN($H63*$I63,0)*VLOOKUP($G63,【参考】数式用!$A$4:$E$54,4,FALSE),0)))</f>
        <v/>
      </c>
      <c r="S63" s="338" t="str">
        <f>IF(AN63="×", 0,IF(P63="未入力あり","",ROUNDDOWN(ROUNDDOWN($H63*$I63,0)*VLOOKUP($G63,【参考】数式用!$A$4:$E$54,5, FALSE),0)))</f>
        <v/>
      </c>
      <c r="T63" s="341"/>
      <c r="U63" s="342"/>
      <c r="V63" s="33"/>
      <c r="W63" s="771"/>
      <c r="X63" s="771"/>
      <c r="Y63" s="771"/>
      <c r="Z63" s="771"/>
      <c r="AA63" s="771"/>
      <c r="AB63" s="771"/>
      <c r="AC63" s="771"/>
      <c r="AD63" s="771"/>
      <c r="AE63" s="771"/>
      <c r="AF63" s="771"/>
      <c r="AG63" s="771"/>
      <c r="AI63" s="344"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4" t="str">
        <f>IF(基本情報入力シート!AD107="","",基本情報入力シート!AD107)</f>
        <v/>
      </c>
      <c r="I64" s="334" t="str">
        <f>IF(基本情報入力シート!AE107="","",基本情報入力シート!AE107)</f>
        <v/>
      </c>
      <c r="J64" s="449"/>
      <c r="K64" s="450"/>
      <c r="L64" s="450"/>
      <c r="M64" s="335" t="str">
        <f>IF(G64="", "", VLOOKUP(AO64,【参考】数式用!$AZ$3:$BA$6, 2, FALSE))</f>
        <v/>
      </c>
      <c r="N64" s="336" t="str">
        <f>IF(G64="","",VLOOKUP(G64,【参考】数式用!$A$4:$L$54,MATCH('別紙様式2-3（個表） '!M64,【参考】数式用!$J$3:$L$3,0)+9,FALSE))</f>
        <v/>
      </c>
      <c r="O64" s="452" t="s">
        <v>2393</v>
      </c>
      <c r="P64" s="337" t="str">
        <f t="shared" si="5"/>
        <v>未入力あり</v>
      </c>
      <c r="Q64" s="257" t="str">
        <f>IFERROR(IF(P64="未入力あり","",ROUNDDOWN(ROUNDDOWN($H64*$I64,0)*VLOOKUP($G64,【参考】数式用!$A$4:$E$54,3, FALSE),0)),"")</f>
        <v/>
      </c>
      <c r="R64" s="257" t="str">
        <f>IF(AM64="×", 0,IF(P64="未入力あり","",ROUNDDOWN(ROUNDDOWN($H64*$I64,0)*VLOOKUP($G64,【参考】数式用!$A$4:$E$54,4,FALSE),0)))</f>
        <v/>
      </c>
      <c r="S64" s="338" t="str">
        <f>IF(AN64="×", 0,IF(P64="未入力あり","",ROUNDDOWN(ROUNDDOWN($H64*$I64,0)*VLOOKUP($G64,【参考】数式用!$A$4:$E$54,5, FALSE),0)))</f>
        <v/>
      </c>
      <c r="T64" s="341"/>
      <c r="U64" s="342"/>
      <c r="V64" s="33"/>
      <c r="W64" s="771"/>
      <c r="X64" s="771"/>
      <c r="Y64" s="771"/>
      <c r="Z64" s="771"/>
      <c r="AA64" s="771"/>
      <c r="AB64" s="771"/>
      <c r="AC64" s="771"/>
      <c r="AD64" s="771"/>
      <c r="AE64" s="771"/>
      <c r="AF64" s="771"/>
      <c r="AG64" s="771"/>
      <c r="AI64" s="344"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4" t="str">
        <f>IF(基本情報入力シート!AD108="","",基本情報入力シート!AD108)</f>
        <v/>
      </c>
      <c r="I65" s="334" t="str">
        <f>IF(基本情報入力シート!AE108="","",基本情報入力シート!AE108)</f>
        <v/>
      </c>
      <c r="J65" s="449"/>
      <c r="K65" s="450"/>
      <c r="L65" s="450"/>
      <c r="M65" s="335" t="str">
        <f>IF(G65="", "", VLOOKUP(AO65,【参考】数式用!$AZ$3:$BA$6, 2, FALSE))</f>
        <v/>
      </c>
      <c r="N65" s="336" t="str">
        <f>IF(G65="","",VLOOKUP(G65,【参考】数式用!$A$4:$L$54,MATCH('別紙様式2-3（個表） '!M65,【参考】数式用!$J$3:$L$3,0)+9,FALSE))</f>
        <v/>
      </c>
      <c r="O65" s="452" t="s">
        <v>2393</v>
      </c>
      <c r="P65" s="337" t="str">
        <f t="shared" si="5"/>
        <v>未入力あり</v>
      </c>
      <c r="Q65" s="257" t="str">
        <f>IFERROR(IF(P65="未入力あり","",ROUNDDOWN(ROUNDDOWN($H65*$I65,0)*VLOOKUP($G65,【参考】数式用!$A$4:$E$54,3, FALSE),0)),"")</f>
        <v/>
      </c>
      <c r="R65" s="257" t="str">
        <f>IF(AM65="×", 0,IF(P65="未入力あり","",ROUNDDOWN(ROUNDDOWN($H65*$I65,0)*VLOOKUP($G65,【参考】数式用!$A$4:$E$54,4,FALSE),0)))</f>
        <v/>
      </c>
      <c r="S65" s="338" t="str">
        <f>IF(AN65="×", 0,IF(P65="未入力あり","",ROUNDDOWN(ROUNDDOWN($H65*$I65,0)*VLOOKUP($G65,【参考】数式用!$A$4:$E$54,5, FALSE),0)))</f>
        <v/>
      </c>
      <c r="T65" s="341"/>
      <c r="U65" s="342"/>
      <c r="V65" s="33"/>
      <c r="W65" s="771"/>
      <c r="X65" s="771"/>
      <c r="Y65" s="771"/>
      <c r="Z65" s="771"/>
      <c r="AA65" s="771"/>
      <c r="AB65" s="771"/>
      <c r="AC65" s="771"/>
      <c r="AD65" s="771"/>
      <c r="AE65" s="771"/>
      <c r="AF65" s="771"/>
      <c r="AG65" s="771"/>
      <c r="AI65" s="344"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4" t="str">
        <f>IF(基本情報入力シート!AD109="","",基本情報入力シート!AD109)</f>
        <v/>
      </c>
      <c r="I66" s="334" t="str">
        <f>IF(基本情報入力シート!AE109="","",基本情報入力シート!AE109)</f>
        <v/>
      </c>
      <c r="J66" s="449"/>
      <c r="K66" s="450"/>
      <c r="L66" s="448"/>
      <c r="M66" s="335" t="str">
        <f>IF(G66="", "", VLOOKUP(AO66,【参考】数式用!$AZ$3:$BA$6, 2, FALSE))</f>
        <v/>
      </c>
      <c r="N66" s="336" t="str">
        <f>IF(G66="","",VLOOKUP(G66,【参考】数式用!$A$4:$L$54,MATCH('別紙様式2-3（個表） '!M66,【参考】数式用!$J$3:$L$3,0)+9,FALSE))</f>
        <v/>
      </c>
      <c r="O66" s="451" t="s">
        <v>2393</v>
      </c>
      <c r="P66" s="337" t="str">
        <f t="shared" si="5"/>
        <v>未入力あり</v>
      </c>
      <c r="Q66" s="257" t="str">
        <f>IFERROR(IF(P66="未入力あり","",ROUNDDOWN(ROUNDDOWN($H66*$I66,0)*VLOOKUP($G66,【参考】数式用!$A$4:$E$54,3, FALSE),0)),"")</f>
        <v/>
      </c>
      <c r="R66" s="257" t="str">
        <f>IF(AM66="×", 0,IF(P66="未入力あり","",ROUNDDOWN(ROUNDDOWN($H66*$I66,0)*VLOOKUP($G66,【参考】数式用!$A$4:$E$54,4,FALSE),0)))</f>
        <v/>
      </c>
      <c r="S66" s="338" t="str">
        <f>IF(AN66="×", 0,IF(P66="未入力あり","",ROUNDDOWN(ROUNDDOWN($H66*$I66,0)*VLOOKUP($G66,【参考】数式用!$A$4:$E$54,5, FALSE),0)))</f>
        <v/>
      </c>
      <c r="T66" s="341"/>
      <c r="U66" s="342"/>
      <c r="V66" s="33"/>
      <c r="W66" s="771"/>
      <c r="X66" s="771"/>
      <c r="Y66" s="771"/>
      <c r="Z66" s="771"/>
      <c r="AA66" s="771"/>
      <c r="AB66" s="771"/>
      <c r="AC66" s="771"/>
      <c r="AD66" s="771"/>
      <c r="AE66" s="771"/>
      <c r="AF66" s="771"/>
      <c r="AG66" s="771"/>
      <c r="AI66" s="344"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4" t="str">
        <f>IF(基本情報入力シート!AD110="","",基本情報入力シート!AD110)</f>
        <v/>
      </c>
      <c r="I67" s="334" t="str">
        <f>IF(基本情報入力シート!AE110="","",基本情報入力シート!AE110)</f>
        <v/>
      </c>
      <c r="J67" s="449"/>
      <c r="K67" s="450"/>
      <c r="L67" s="448"/>
      <c r="M67" s="335" t="str">
        <f>IF(G67="", "", VLOOKUP(AO67,【参考】数式用!$AZ$3:$BA$6, 2, FALSE))</f>
        <v/>
      </c>
      <c r="N67" s="336" t="str">
        <f>IF(G67="","",VLOOKUP(G67,【参考】数式用!$A$4:$L$54,MATCH('別紙様式2-3（個表） '!M67,【参考】数式用!$J$3:$L$3,0)+9,FALSE))</f>
        <v/>
      </c>
      <c r="O67" s="452" t="s">
        <v>2393</v>
      </c>
      <c r="P67" s="337" t="str">
        <f t="shared" si="5"/>
        <v>未入力あり</v>
      </c>
      <c r="Q67" s="257" t="str">
        <f>IFERROR(IF(P67="未入力あり","",ROUNDDOWN(ROUNDDOWN($H67*$I67,0)*VLOOKUP($G67,【参考】数式用!$A$4:$E$54,3, FALSE),0)),"")</f>
        <v/>
      </c>
      <c r="R67" s="257" t="str">
        <f>IF(AM67="×", 0,IF(P67="未入力あり","",ROUNDDOWN(ROUNDDOWN($H67*$I67,0)*VLOOKUP($G67,【参考】数式用!$A$4:$E$54,4,FALSE),0)))</f>
        <v/>
      </c>
      <c r="S67" s="338" t="str">
        <f>IF(AN67="×", 0,IF(P67="未入力あり","",ROUNDDOWN(ROUNDDOWN($H67*$I67,0)*VLOOKUP($G67,【参考】数式用!$A$4:$E$54,5, FALSE),0)))</f>
        <v/>
      </c>
      <c r="T67" s="341"/>
      <c r="U67" s="342"/>
      <c r="V67" s="33"/>
      <c r="W67" s="771"/>
      <c r="X67" s="771"/>
      <c r="Y67" s="771"/>
      <c r="Z67" s="771"/>
      <c r="AA67" s="771"/>
      <c r="AB67" s="771"/>
      <c r="AC67" s="771"/>
      <c r="AD67" s="771"/>
      <c r="AE67" s="771"/>
      <c r="AF67" s="771"/>
      <c r="AG67" s="771"/>
      <c r="AI67" s="344"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4" t="str">
        <f>IF(基本情報入力シート!AD111="","",基本情報入力シート!AD111)</f>
        <v/>
      </c>
      <c r="I68" s="334" t="str">
        <f>IF(基本情報入力シート!AE111="","",基本情報入力シート!AE111)</f>
        <v/>
      </c>
      <c r="J68" s="449"/>
      <c r="K68" s="450"/>
      <c r="L68" s="448"/>
      <c r="M68" s="335" t="str">
        <f>IF(G68="", "", VLOOKUP(AO68,【参考】数式用!$AZ$3:$BA$6, 2, FALSE))</f>
        <v/>
      </c>
      <c r="N68" s="336" t="str">
        <f>IF(G68="","",VLOOKUP(G68,【参考】数式用!$A$4:$L$54,MATCH('別紙様式2-3（個表） '!M68,【参考】数式用!$J$3:$L$3,0)+9,FALSE))</f>
        <v/>
      </c>
      <c r="O68" s="451" t="s">
        <v>2393</v>
      </c>
      <c r="P68" s="337" t="str">
        <f t="shared" si="5"/>
        <v>未入力あり</v>
      </c>
      <c r="Q68" s="257" t="str">
        <f>IFERROR(IF(P68="未入力あり","",ROUNDDOWN(ROUNDDOWN($H68*$I68,0)*VLOOKUP($G68,【参考】数式用!$A$4:$E$54,3, FALSE),0)),"")</f>
        <v/>
      </c>
      <c r="R68" s="257" t="str">
        <f>IF(AM68="×", 0,IF(P68="未入力あり","",ROUNDDOWN(ROUNDDOWN($H68*$I68,0)*VLOOKUP($G68,【参考】数式用!$A$4:$E$54,4,FALSE),0)))</f>
        <v/>
      </c>
      <c r="S68" s="338" t="str">
        <f>IF(AN68="×", 0,IF(P68="未入力あり","",ROUNDDOWN(ROUNDDOWN($H68*$I68,0)*VLOOKUP($G68,【参考】数式用!$A$4:$E$54,5, FALSE),0)))</f>
        <v/>
      </c>
      <c r="T68" s="341"/>
      <c r="U68" s="342"/>
      <c r="V68" s="33"/>
      <c r="W68" s="771"/>
      <c r="X68" s="771"/>
      <c r="Y68" s="771"/>
      <c r="Z68" s="771"/>
      <c r="AA68" s="771"/>
      <c r="AB68" s="771"/>
      <c r="AC68" s="771"/>
      <c r="AD68" s="771"/>
      <c r="AE68" s="771"/>
      <c r="AF68" s="771"/>
      <c r="AG68" s="771"/>
      <c r="AI68" s="344"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4" t="str">
        <f>IF(基本情報入力シート!AD112="","",基本情報入力シート!AD112)</f>
        <v/>
      </c>
      <c r="I69" s="334" t="str">
        <f>IF(基本情報入力シート!AE112="","",基本情報入力シート!AE112)</f>
        <v/>
      </c>
      <c r="J69" s="449"/>
      <c r="K69" s="450"/>
      <c r="L69" s="448"/>
      <c r="M69" s="335" t="str">
        <f>IF(G69="", "", VLOOKUP(AO69,【参考】数式用!$AZ$3:$BA$6, 2, FALSE))</f>
        <v/>
      </c>
      <c r="N69" s="336" t="str">
        <f>IF(G69="","",VLOOKUP(G69,【参考】数式用!$A$4:$L$54,MATCH('別紙様式2-3（個表） '!M69,【参考】数式用!$J$3:$L$3,0)+9,FALSE))</f>
        <v/>
      </c>
      <c r="O69" s="452" t="s">
        <v>2393</v>
      </c>
      <c r="P69" s="337" t="str">
        <f t="shared" si="5"/>
        <v>未入力あり</v>
      </c>
      <c r="Q69" s="257" t="str">
        <f>IFERROR(IF(P69="未入力あり","",ROUNDDOWN(ROUNDDOWN($H69*$I69,0)*VLOOKUP($G69,【参考】数式用!$A$4:$E$54,3, FALSE),0)),"")</f>
        <v/>
      </c>
      <c r="R69" s="257" t="str">
        <f>IF(AM69="×", 0,IF(P69="未入力あり","",ROUNDDOWN(ROUNDDOWN($H69*$I69,0)*VLOOKUP($G69,【参考】数式用!$A$4:$E$54,4,FALSE),0)))</f>
        <v/>
      </c>
      <c r="S69" s="338" t="str">
        <f>IF(AN69="×", 0,IF(P69="未入力あり","",ROUNDDOWN(ROUNDDOWN($H69*$I69,0)*VLOOKUP($G69,【参考】数式用!$A$4:$E$54,5, FALSE),0)))</f>
        <v/>
      </c>
      <c r="T69" s="341"/>
      <c r="U69" s="342"/>
      <c r="V69" s="33"/>
      <c r="W69" s="771"/>
      <c r="X69" s="771"/>
      <c r="Y69" s="771"/>
      <c r="Z69" s="771"/>
      <c r="AA69" s="771"/>
      <c r="AB69" s="771"/>
      <c r="AC69" s="771"/>
      <c r="AD69" s="771"/>
      <c r="AE69" s="771"/>
      <c r="AF69" s="771"/>
      <c r="AG69" s="771"/>
      <c r="AI69" s="344"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4" t="str">
        <f>IF(基本情報入力シート!AD113="","",基本情報入力シート!AD113)</f>
        <v/>
      </c>
      <c r="I70" s="334" t="str">
        <f>IF(基本情報入力シート!AE113="","",基本情報入力シート!AE113)</f>
        <v/>
      </c>
      <c r="J70" s="449"/>
      <c r="K70" s="450"/>
      <c r="L70" s="448"/>
      <c r="M70" s="335" t="str">
        <f>IF(G70="", "", VLOOKUP(AO70,【参考】数式用!$AZ$3:$BA$6, 2, FALSE))</f>
        <v/>
      </c>
      <c r="N70" s="336" t="str">
        <f>IF(G70="","",VLOOKUP(G70,【参考】数式用!$A$4:$L$54,MATCH('別紙様式2-3（個表） '!M70,【参考】数式用!$J$3:$L$3,0)+9,FALSE))</f>
        <v/>
      </c>
      <c r="O70" s="452" t="s">
        <v>2393</v>
      </c>
      <c r="P70" s="337" t="str">
        <f t="shared" si="5"/>
        <v>未入力あり</v>
      </c>
      <c r="Q70" s="257" t="str">
        <f>IFERROR(IF(P70="未入力あり","",ROUNDDOWN(ROUNDDOWN($H70*$I70,0)*VLOOKUP($G70,【参考】数式用!$A$4:$E$54,3, FALSE),0)),"")</f>
        <v/>
      </c>
      <c r="R70" s="257" t="str">
        <f>IF(AM70="×", 0,IF(P70="未入力あり","",ROUNDDOWN(ROUNDDOWN($H70*$I70,0)*VLOOKUP($G70,【参考】数式用!$A$4:$E$54,4,FALSE),0)))</f>
        <v/>
      </c>
      <c r="S70" s="338" t="str">
        <f>IF(AN70="×", 0,IF(P70="未入力あり","",ROUNDDOWN(ROUNDDOWN($H70*$I70,0)*VLOOKUP($G70,【参考】数式用!$A$4:$E$54,5, FALSE),0)))</f>
        <v/>
      </c>
      <c r="T70" s="341"/>
      <c r="U70" s="342"/>
      <c r="V70" s="33"/>
      <c r="W70" s="771"/>
      <c r="X70" s="771"/>
      <c r="Y70" s="771"/>
      <c r="Z70" s="771"/>
      <c r="AA70" s="771"/>
      <c r="AB70" s="771"/>
      <c r="AC70" s="771"/>
      <c r="AD70" s="771"/>
      <c r="AE70" s="771"/>
      <c r="AF70" s="771"/>
      <c r="AG70" s="771"/>
      <c r="AI70" s="344"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4" t="str">
        <f>IF(基本情報入力シート!AD114="","",基本情報入力シート!AD114)</f>
        <v/>
      </c>
      <c r="I71" s="334" t="str">
        <f>IF(基本情報入力シート!AE114="","",基本情報入力シート!AE114)</f>
        <v/>
      </c>
      <c r="J71" s="449"/>
      <c r="K71" s="450"/>
      <c r="L71" s="448"/>
      <c r="M71" s="335" t="str">
        <f>IF(G71="", "", VLOOKUP(AO71,【参考】数式用!$AZ$3:$BA$6, 2, FALSE))</f>
        <v/>
      </c>
      <c r="N71" s="336" t="str">
        <f>IF(G71="","",VLOOKUP(G71,【参考】数式用!$A$4:$L$54,MATCH('別紙様式2-3（個表） '!M71,【参考】数式用!$J$3:$L$3,0)+9,FALSE))</f>
        <v/>
      </c>
      <c r="O71" s="451" t="s">
        <v>2393</v>
      </c>
      <c r="P71" s="337" t="str">
        <f t="shared" si="5"/>
        <v>未入力あり</v>
      </c>
      <c r="Q71" s="257" t="str">
        <f>IFERROR(IF(P71="未入力あり","",ROUNDDOWN(ROUNDDOWN($H71*$I71,0)*VLOOKUP($G71,【参考】数式用!$A$4:$E$54,3, FALSE),0)),"")</f>
        <v/>
      </c>
      <c r="R71" s="257" t="str">
        <f>IF(AM71="×", 0,IF(P71="未入力あり","",ROUNDDOWN(ROUNDDOWN($H71*$I71,0)*VLOOKUP($G71,【参考】数式用!$A$4:$E$54,4,FALSE),0)))</f>
        <v/>
      </c>
      <c r="S71" s="338" t="str">
        <f>IF(AN71="×", 0,IF(P71="未入力あり","",ROUNDDOWN(ROUNDDOWN($H71*$I71,0)*VLOOKUP($G71,【参考】数式用!$A$4:$E$54,5, FALSE),0)))</f>
        <v/>
      </c>
      <c r="T71" s="341"/>
      <c r="U71" s="342"/>
      <c r="V71" s="33"/>
      <c r="W71" s="771"/>
      <c r="X71" s="771"/>
      <c r="Y71" s="771"/>
      <c r="Z71" s="771"/>
      <c r="AA71" s="771"/>
      <c r="AB71" s="771"/>
      <c r="AC71" s="771"/>
      <c r="AD71" s="771"/>
      <c r="AE71" s="771"/>
      <c r="AF71" s="771"/>
      <c r="AG71" s="771"/>
      <c r="AI71" s="344"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4" t="str">
        <f>IF(基本情報入力シート!AD115="","",基本情報入力シート!AD115)</f>
        <v/>
      </c>
      <c r="I72" s="334" t="str">
        <f>IF(基本情報入力シート!AE115="","",基本情報入力シート!AE115)</f>
        <v/>
      </c>
      <c r="J72" s="449"/>
      <c r="K72" s="450"/>
      <c r="L72" s="448"/>
      <c r="M72" s="335" t="str">
        <f>IF(G72="", "", VLOOKUP(AO72,【参考】数式用!$AZ$3:$BA$6, 2, FALSE))</f>
        <v/>
      </c>
      <c r="N72" s="336" t="str">
        <f>IF(G72="","",VLOOKUP(G72,【参考】数式用!$A$4:$L$54,MATCH('別紙様式2-3（個表） '!M72,【参考】数式用!$J$3:$L$3,0)+9,FALSE))</f>
        <v/>
      </c>
      <c r="O72" s="452" t="s">
        <v>2393</v>
      </c>
      <c r="P72" s="337" t="str">
        <f t="shared" si="5"/>
        <v>未入力あり</v>
      </c>
      <c r="Q72" s="257" t="str">
        <f>IFERROR(IF(P72="未入力あり","",ROUNDDOWN(ROUNDDOWN($H72*$I72,0)*VLOOKUP($G72,【参考】数式用!$A$4:$E$54,3, FALSE),0)),"")</f>
        <v/>
      </c>
      <c r="R72" s="257" t="str">
        <f>IF(AM72="×", 0,IF(P72="未入力あり","",ROUNDDOWN(ROUNDDOWN($H72*$I72,0)*VLOOKUP($G72,【参考】数式用!$A$4:$E$54,4,FALSE),0)))</f>
        <v/>
      </c>
      <c r="S72" s="338" t="str">
        <f>IF(AN72="×", 0,IF(P72="未入力あり","",ROUNDDOWN(ROUNDDOWN($H72*$I72,0)*VLOOKUP($G72,【参考】数式用!$A$4:$E$54,5, FALSE),0)))</f>
        <v/>
      </c>
      <c r="T72" s="341"/>
      <c r="U72" s="342"/>
      <c r="V72" s="33"/>
      <c r="W72" s="771"/>
      <c r="X72" s="771"/>
      <c r="Y72" s="771"/>
      <c r="Z72" s="771"/>
      <c r="AA72" s="771"/>
      <c r="AB72" s="771"/>
      <c r="AC72" s="771"/>
      <c r="AD72" s="771"/>
      <c r="AE72" s="771"/>
      <c r="AF72" s="771"/>
      <c r="AG72" s="771"/>
      <c r="AI72" s="344"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4" t="str">
        <f>IF(基本情報入力シート!AD116="","",基本情報入力シート!AD116)</f>
        <v/>
      </c>
      <c r="I73" s="334" t="str">
        <f>IF(基本情報入力シート!AE116="","",基本情報入力シート!AE116)</f>
        <v/>
      </c>
      <c r="J73" s="449"/>
      <c r="K73" s="450"/>
      <c r="L73" s="448"/>
      <c r="M73" s="335" t="str">
        <f>IF(G73="", "", VLOOKUP(AO73,【参考】数式用!$AZ$3:$BA$6, 2, FALSE))</f>
        <v/>
      </c>
      <c r="N73" s="336" t="str">
        <f>IF(G73="","",VLOOKUP(G73,【参考】数式用!$A$4:$L$54,MATCH('別紙様式2-3（個表） '!M73,【参考】数式用!$J$3:$L$3,0)+9,FALSE))</f>
        <v/>
      </c>
      <c r="O73" s="452" t="s">
        <v>2393</v>
      </c>
      <c r="P73" s="337" t="str">
        <f t="shared" si="5"/>
        <v>未入力あり</v>
      </c>
      <c r="Q73" s="257" t="str">
        <f>IFERROR(IF(P73="未入力あり","",ROUNDDOWN(ROUNDDOWN($H73*$I73,0)*VLOOKUP($G73,【参考】数式用!$A$4:$E$54,3, FALSE),0)),"")</f>
        <v/>
      </c>
      <c r="R73" s="257" t="str">
        <f>IF(AM73="×", 0,IF(P73="未入力あり","",ROUNDDOWN(ROUNDDOWN($H73*$I73,0)*VLOOKUP($G73,【参考】数式用!$A$4:$E$54,4,FALSE),0)))</f>
        <v/>
      </c>
      <c r="S73" s="338" t="str">
        <f>IF(AN73="×", 0,IF(P73="未入力あり","",ROUNDDOWN(ROUNDDOWN($H73*$I73,0)*VLOOKUP($G73,【参考】数式用!$A$4:$E$54,5, FALSE),0)))</f>
        <v/>
      </c>
      <c r="T73" s="341"/>
      <c r="U73" s="342"/>
      <c r="V73" s="33"/>
      <c r="W73" s="771"/>
      <c r="X73" s="771"/>
      <c r="Y73" s="771"/>
      <c r="Z73" s="771"/>
      <c r="AA73" s="771"/>
      <c r="AB73" s="771"/>
      <c r="AC73" s="771"/>
      <c r="AD73" s="771"/>
      <c r="AE73" s="771"/>
      <c r="AF73" s="771"/>
      <c r="AG73" s="771"/>
      <c r="AI73" s="344"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4" t="str">
        <f>IF(基本情報入力シート!AD117="","",基本情報入力シート!AD117)</f>
        <v/>
      </c>
      <c r="I74" s="334" t="str">
        <f>IF(基本情報入力シート!AE117="","",基本情報入力シート!AE117)</f>
        <v/>
      </c>
      <c r="J74" s="449"/>
      <c r="K74" s="450"/>
      <c r="L74" s="448"/>
      <c r="M74" s="335" t="str">
        <f>IF(G74="", "", VLOOKUP(AO74,【参考】数式用!$AZ$3:$BA$6, 2, FALSE))</f>
        <v/>
      </c>
      <c r="N74" s="336" t="str">
        <f>IF(G74="","",VLOOKUP(G74,【参考】数式用!$A$4:$L$54,MATCH('別紙様式2-3（個表） '!M74,【参考】数式用!$J$3:$L$3,0)+9,FALSE))</f>
        <v/>
      </c>
      <c r="O74" s="451" t="s">
        <v>2393</v>
      </c>
      <c r="P74" s="337" t="str">
        <f t="shared" si="5"/>
        <v>未入力あり</v>
      </c>
      <c r="Q74" s="257" t="str">
        <f>IFERROR(IF(P74="未入力あり","",ROUNDDOWN(ROUNDDOWN($H74*$I74,0)*VLOOKUP($G74,【参考】数式用!$A$4:$E$54,3, FALSE),0)),"")</f>
        <v/>
      </c>
      <c r="R74" s="257" t="str">
        <f>IF(AM74="×", 0,IF(P74="未入力あり","",ROUNDDOWN(ROUNDDOWN($H74*$I74,0)*VLOOKUP($G74,【参考】数式用!$A$4:$E$54,4,FALSE),0)))</f>
        <v/>
      </c>
      <c r="S74" s="338" t="str">
        <f>IF(AN74="×", 0,IF(P74="未入力あり","",ROUNDDOWN(ROUNDDOWN($H74*$I74,0)*VLOOKUP($G74,【参考】数式用!$A$4:$E$54,5, FALSE),0)))</f>
        <v/>
      </c>
      <c r="T74" s="341"/>
      <c r="U74" s="342"/>
      <c r="V74" s="33"/>
      <c r="W74" s="771"/>
      <c r="X74" s="771"/>
      <c r="Y74" s="771"/>
      <c r="Z74" s="771"/>
      <c r="AA74" s="771"/>
      <c r="AB74" s="771"/>
      <c r="AC74" s="771"/>
      <c r="AD74" s="771"/>
      <c r="AE74" s="771"/>
      <c r="AF74" s="771"/>
      <c r="AG74" s="771"/>
      <c r="AI74" s="344"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4" t="str">
        <f>IF(基本情報入力シート!AD118="","",基本情報入力シート!AD118)</f>
        <v/>
      </c>
      <c r="I75" s="334" t="str">
        <f>IF(基本情報入力シート!AE118="","",基本情報入力シート!AE118)</f>
        <v/>
      </c>
      <c r="J75" s="449"/>
      <c r="K75" s="450"/>
      <c r="L75" s="448"/>
      <c r="M75" s="335" t="str">
        <f>IF(G75="", "", VLOOKUP(AO75,【参考】数式用!$AZ$3:$BA$6, 2, FALSE))</f>
        <v/>
      </c>
      <c r="N75" s="336" t="str">
        <f>IF(G75="","",VLOOKUP(G75,【参考】数式用!$A$4:$L$54,MATCH('別紙様式2-3（個表） '!M75,【参考】数式用!$J$3:$L$3,0)+9,FALSE))</f>
        <v/>
      </c>
      <c r="O75" s="452" t="s">
        <v>2393</v>
      </c>
      <c r="P75" s="337" t="str">
        <f t="shared" si="5"/>
        <v>未入力あり</v>
      </c>
      <c r="Q75" s="257" t="str">
        <f>IFERROR(IF(P75="未入力あり","",ROUNDDOWN(ROUNDDOWN($H75*$I75,0)*VLOOKUP($G75,【参考】数式用!$A$4:$E$54,3, FALSE),0)),"")</f>
        <v/>
      </c>
      <c r="R75" s="257" t="str">
        <f>IF(AM75="×", 0,IF(P75="未入力あり","",ROUNDDOWN(ROUNDDOWN($H75*$I75,0)*VLOOKUP($G75,【参考】数式用!$A$4:$E$54,4,FALSE),0)))</f>
        <v/>
      </c>
      <c r="S75" s="338" t="str">
        <f>IF(AN75="×", 0,IF(P75="未入力あり","",ROUNDDOWN(ROUNDDOWN($H75*$I75,0)*VLOOKUP($G75,【参考】数式用!$A$4:$E$54,5, FALSE),0)))</f>
        <v/>
      </c>
      <c r="T75" s="341"/>
      <c r="U75" s="342"/>
      <c r="V75" s="33"/>
      <c r="W75" s="771"/>
      <c r="X75" s="771"/>
      <c r="Y75" s="771"/>
      <c r="Z75" s="771"/>
      <c r="AA75" s="771"/>
      <c r="AB75" s="771"/>
      <c r="AC75" s="771"/>
      <c r="AD75" s="771"/>
      <c r="AE75" s="771"/>
      <c r="AF75" s="771"/>
      <c r="AG75" s="771"/>
      <c r="AI75" s="344"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4" t="str">
        <f>IF(基本情報入力シート!AD119="","",基本情報入力シート!AD119)</f>
        <v/>
      </c>
      <c r="I76" s="334" t="str">
        <f>IF(基本情報入力シート!AE119="","",基本情報入力シート!AE119)</f>
        <v/>
      </c>
      <c r="J76" s="449"/>
      <c r="K76" s="450"/>
      <c r="L76" s="448"/>
      <c r="M76" s="335" t="str">
        <f>IF(G76="", "", VLOOKUP(AO76,【参考】数式用!$AZ$3:$BA$6, 2, FALSE))</f>
        <v/>
      </c>
      <c r="N76" s="336" t="str">
        <f>IF(G76="","",VLOOKUP(G76,【参考】数式用!$A$4:$L$54,MATCH('別紙様式2-3（個表） '!M76,【参考】数式用!$J$3:$L$3,0)+9,FALSE))</f>
        <v/>
      </c>
      <c r="O76" s="452" t="s">
        <v>2393</v>
      </c>
      <c r="P76" s="337" t="str">
        <f t="shared" si="5"/>
        <v>未入力あり</v>
      </c>
      <c r="Q76" s="257" t="str">
        <f>IFERROR(IF(P76="未入力あり","",ROUNDDOWN(ROUNDDOWN($H76*$I76,0)*VLOOKUP($G76,【参考】数式用!$A$4:$E$54,3, FALSE),0)),"")</f>
        <v/>
      </c>
      <c r="R76" s="257" t="str">
        <f>IF(AM76="×", 0,IF(P76="未入力あり","",ROUNDDOWN(ROUNDDOWN($H76*$I76,0)*VLOOKUP($G76,【参考】数式用!$A$4:$E$54,4,FALSE),0)))</f>
        <v/>
      </c>
      <c r="S76" s="338" t="str">
        <f>IF(AN76="×", 0,IF(P76="未入力あり","",ROUNDDOWN(ROUNDDOWN($H76*$I76,0)*VLOOKUP($G76,【参考】数式用!$A$4:$E$54,5, FALSE),0)))</f>
        <v/>
      </c>
      <c r="T76" s="341"/>
      <c r="U76" s="342"/>
      <c r="V76" s="33"/>
      <c r="W76" s="771"/>
      <c r="X76" s="771"/>
      <c r="Y76" s="771"/>
      <c r="Z76" s="771"/>
      <c r="AA76" s="771"/>
      <c r="AB76" s="771"/>
      <c r="AC76" s="771"/>
      <c r="AD76" s="771"/>
      <c r="AE76" s="771"/>
      <c r="AF76" s="771"/>
      <c r="AG76" s="771"/>
      <c r="AI76" s="344"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4" t="str">
        <f>IF(基本情報入力シート!AD120="","",基本情報入力シート!AD120)</f>
        <v/>
      </c>
      <c r="I77" s="334" t="str">
        <f>IF(基本情報入力シート!AE120="","",基本情報入力シート!AE120)</f>
        <v/>
      </c>
      <c r="J77" s="449"/>
      <c r="K77" s="450"/>
      <c r="L77" s="448"/>
      <c r="M77" s="335" t="str">
        <f>IF(G77="", "", VLOOKUP(AO77,【参考】数式用!$AZ$3:$BA$6, 2, FALSE))</f>
        <v/>
      </c>
      <c r="N77" s="336" t="str">
        <f>IF(G77="","",VLOOKUP(G77,【参考】数式用!$A$4:$L$54,MATCH('別紙様式2-3（個表） '!M77,【参考】数式用!$J$3:$L$3,0)+9,FALSE))</f>
        <v/>
      </c>
      <c r="O77" s="451" t="s">
        <v>2393</v>
      </c>
      <c r="P77" s="337" t="str">
        <f t="shared" si="5"/>
        <v>未入力あり</v>
      </c>
      <c r="Q77" s="257" t="str">
        <f>IFERROR(IF(P77="未入力あり","",ROUNDDOWN(ROUNDDOWN($H77*$I77,0)*VLOOKUP($G77,【参考】数式用!$A$4:$E$54,3, FALSE),0)),"")</f>
        <v/>
      </c>
      <c r="R77" s="257" t="str">
        <f>IF(AM77="×", 0,IF(P77="未入力あり","",ROUNDDOWN(ROUNDDOWN($H77*$I77,0)*VLOOKUP($G77,【参考】数式用!$A$4:$E$54,4,FALSE),0)))</f>
        <v/>
      </c>
      <c r="S77" s="338" t="str">
        <f>IF(AN77="×", 0,IF(P77="未入力あり","",ROUNDDOWN(ROUNDDOWN($H77*$I77,0)*VLOOKUP($G77,【参考】数式用!$A$4:$E$54,5, FALSE),0)))</f>
        <v/>
      </c>
      <c r="T77" s="341"/>
      <c r="U77" s="342"/>
      <c r="V77" s="33"/>
      <c r="W77" s="771"/>
      <c r="X77" s="771"/>
      <c r="Y77" s="771"/>
      <c r="Z77" s="771"/>
      <c r="AA77" s="771"/>
      <c r="AB77" s="771"/>
      <c r="AC77" s="771"/>
      <c r="AD77" s="771"/>
      <c r="AE77" s="771"/>
      <c r="AF77" s="771"/>
      <c r="AG77" s="771"/>
      <c r="AI77" s="344"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4" t="str">
        <f>IF(基本情報入力シート!AD121="","",基本情報入力シート!AD121)</f>
        <v/>
      </c>
      <c r="I78" s="334" t="str">
        <f>IF(基本情報入力シート!AE121="","",基本情報入力シート!AE121)</f>
        <v/>
      </c>
      <c r="J78" s="449"/>
      <c r="K78" s="450"/>
      <c r="L78" s="448"/>
      <c r="M78" s="335" t="str">
        <f>IF(G78="", "", VLOOKUP(AO78,【参考】数式用!$AZ$3:$BA$6, 2, FALSE))</f>
        <v/>
      </c>
      <c r="N78" s="336" t="str">
        <f>IF(G78="","",VLOOKUP(G78,【参考】数式用!$A$4:$L$54,MATCH('別紙様式2-3（個表） '!M78,【参考】数式用!$J$3:$L$3,0)+9,FALSE))</f>
        <v/>
      </c>
      <c r="O78" s="452" t="s">
        <v>2393</v>
      </c>
      <c r="P78" s="337" t="str">
        <f t="shared" si="5"/>
        <v>未入力あり</v>
      </c>
      <c r="Q78" s="257" t="str">
        <f>IFERROR(IF(P78="未入力あり","",ROUNDDOWN(ROUNDDOWN($H78*$I78,0)*VLOOKUP($G78,【参考】数式用!$A$4:$E$54,3, FALSE),0)),"")</f>
        <v/>
      </c>
      <c r="R78" s="257" t="str">
        <f>IF(AM78="×", 0,IF(P78="未入力あり","",ROUNDDOWN(ROUNDDOWN($H78*$I78,0)*VLOOKUP($G78,【参考】数式用!$A$4:$E$54,4,FALSE),0)))</f>
        <v/>
      </c>
      <c r="S78" s="338" t="str">
        <f>IF(AN78="×", 0,IF(P78="未入力あり","",ROUNDDOWN(ROUNDDOWN($H78*$I78,0)*VLOOKUP($G78,【参考】数式用!$A$4:$E$54,5, FALSE),0)))</f>
        <v/>
      </c>
      <c r="T78" s="341"/>
      <c r="U78" s="342"/>
      <c r="V78" s="33"/>
      <c r="W78" s="771"/>
      <c r="X78" s="771"/>
      <c r="Y78" s="771"/>
      <c r="Z78" s="771"/>
      <c r="AA78" s="771"/>
      <c r="AB78" s="771"/>
      <c r="AC78" s="771"/>
      <c r="AD78" s="771"/>
      <c r="AE78" s="771"/>
      <c r="AF78" s="771"/>
      <c r="AG78" s="771"/>
      <c r="AI78" s="344"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4" t="str">
        <f>IF(基本情報入力シート!AD122="","",基本情報入力シート!AD122)</f>
        <v/>
      </c>
      <c r="I79" s="334" t="str">
        <f>IF(基本情報入力シート!AE122="","",基本情報入力シート!AE122)</f>
        <v/>
      </c>
      <c r="J79" s="449"/>
      <c r="K79" s="450"/>
      <c r="L79" s="448"/>
      <c r="M79" s="335" t="str">
        <f>IF(G79="", "", VLOOKUP(AO79,【参考】数式用!$AZ$3:$BA$6, 2, FALSE))</f>
        <v/>
      </c>
      <c r="N79" s="336" t="str">
        <f>IF(G79="","",VLOOKUP(G79,【参考】数式用!$A$4:$L$54,MATCH('別紙様式2-3（個表） '!M79,【参考】数式用!$J$3:$L$3,0)+9,FALSE))</f>
        <v/>
      </c>
      <c r="O79" s="452" t="s">
        <v>2393</v>
      </c>
      <c r="P79" s="337" t="str">
        <f t="shared" si="5"/>
        <v>未入力あり</v>
      </c>
      <c r="Q79" s="257" t="str">
        <f>IFERROR(IF(P79="未入力あり","",ROUNDDOWN(ROUNDDOWN($H79*$I79,0)*VLOOKUP($G79,【参考】数式用!$A$4:$E$54,3, FALSE),0)),"")</f>
        <v/>
      </c>
      <c r="R79" s="257" t="str">
        <f>IF(AM79="×", 0,IF(P79="未入力あり","",ROUNDDOWN(ROUNDDOWN($H79*$I79,0)*VLOOKUP($G79,【参考】数式用!$A$4:$E$54,4,FALSE),0)))</f>
        <v/>
      </c>
      <c r="S79" s="338" t="str">
        <f>IF(AN79="×", 0,IF(P79="未入力あり","",ROUNDDOWN(ROUNDDOWN($H79*$I79,0)*VLOOKUP($G79,【参考】数式用!$A$4:$E$54,5, FALSE),0)))</f>
        <v/>
      </c>
      <c r="T79" s="341"/>
      <c r="U79" s="342"/>
      <c r="V79" s="33"/>
      <c r="W79" s="771"/>
      <c r="X79" s="771"/>
      <c r="Y79" s="771"/>
      <c r="Z79" s="771"/>
      <c r="AA79" s="771"/>
      <c r="AB79" s="771"/>
      <c r="AC79" s="771"/>
      <c r="AD79" s="771"/>
      <c r="AE79" s="771"/>
      <c r="AF79" s="771"/>
      <c r="AG79" s="771"/>
      <c r="AI79" s="344"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4" t="str">
        <f>IF(基本情報入力シート!AD123="","",基本情報入力シート!AD123)</f>
        <v/>
      </c>
      <c r="I80" s="334" t="str">
        <f>IF(基本情報入力シート!AE123="","",基本情報入力シート!AE123)</f>
        <v/>
      </c>
      <c r="J80" s="449"/>
      <c r="K80" s="450"/>
      <c r="L80" s="448"/>
      <c r="M80" s="335" t="str">
        <f>IF(G80="", "", VLOOKUP(AO80,【参考】数式用!$AZ$3:$BA$6, 2, FALSE))</f>
        <v/>
      </c>
      <c r="N80" s="336" t="str">
        <f>IF(G80="","",VLOOKUP(G80,【参考】数式用!$A$4:$L$54,MATCH('別紙様式2-3（個表） '!M80,【参考】数式用!$J$3:$L$3,0)+9,FALSE))</f>
        <v/>
      </c>
      <c r="O80" s="451" t="s">
        <v>2393</v>
      </c>
      <c r="P80" s="337" t="str">
        <f t="shared" ref="P80:P114" si="16">IFERROR(ROUNDDOWN(ROUNDDOWN($H80*$I80,0)*$N80,0),"未入力あり")</f>
        <v>未入力あり</v>
      </c>
      <c r="Q80" s="257" t="str">
        <f>IFERROR(IF(P80="未入力あり","",ROUNDDOWN(ROUNDDOWN($H80*$I80,0)*VLOOKUP($G80,【参考】数式用!$A$4:$E$54,3, FALSE),0)),"")</f>
        <v/>
      </c>
      <c r="R80" s="257" t="str">
        <f>IF(AM80="×", 0,IF(P80="未入力あり","",ROUNDDOWN(ROUNDDOWN($H80*$I80,0)*VLOOKUP($G80,【参考】数式用!$A$4:$E$54,4,FALSE),0)))</f>
        <v/>
      </c>
      <c r="S80" s="338" t="str">
        <f>IF(AN80="×", 0,IF(P80="未入力あり","",ROUNDDOWN(ROUNDDOWN($H80*$I80,0)*VLOOKUP($G80,【参考】数式用!$A$4:$E$54,5, FALSE),0)))</f>
        <v/>
      </c>
      <c r="T80" s="341"/>
      <c r="U80" s="342"/>
      <c r="V80" s="33"/>
      <c r="W80" s="771"/>
      <c r="X80" s="771"/>
      <c r="Y80" s="771"/>
      <c r="Z80" s="771"/>
      <c r="AA80" s="771"/>
      <c r="AB80" s="771"/>
      <c r="AC80" s="771"/>
      <c r="AD80" s="771"/>
      <c r="AE80" s="771"/>
      <c r="AF80" s="771"/>
      <c r="AG80" s="771"/>
      <c r="AI80" s="344"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4" t="str">
        <f>IF(基本情報入力シート!AD124="","",基本情報入力シート!AD124)</f>
        <v/>
      </c>
      <c r="I81" s="334" t="str">
        <f>IF(基本情報入力シート!AE124="","",基本情報入力シート!AE124)</f>
        <v/>
      </c>
      <c r="J81" s="449"/>
      <c r="K81" s="450"/>
      <c r="L81" s="448"/>
      <c r="M81" s="335" t="str">
        <f>IF(G81="", "", VLOOKUP(AO81,【参考】数式用!$AZ$3:$BA$6, 2, FALSE))</f>
        <v/>
      </c>
      <c r="N81" s="336" t="str">
        <f>IF(G81="","",VLOOKUP(G81,【参考】数式用!$A$4:$L$54,MATCH('別紙様式2-3（個表） '!M81,【参考】数式用!$J$3:$L$3,0)+9,FALSE))</f>
        <v/>
      </c>
      <c r="O81" s="452" t="s">
        <v>2393</v>
      </c>
      <c r="P81" s="337" t="str">
        <f t="shared" si="16"/>
        <v>未入力あり</v>
      </c>
      <c r="Q81" s="257" t="str">
        <f>IFERROR(IF(P81="未入力あり","",ROUNDDOWN(ROUNDDOWN($H81*$I81,0)*VLOOKUP($G81,【参考】数式用!$A$4:$E$54,3, FALSE),0)),"")</f>
        <v/>
      </c>
      <c r="R81" s="257" t="str">
        <f>IF(AM81="×", 0,IF(P81="未入力あり","",ROUNDDOWN(ROUNDDOWN($H81*$I81,0)*VLOOKUP($G81,【参考】数式用!$A$4:$E$54,4,FALSE),0)))</f>
        <v/>
      </c>
      <c r="S81" s="338" t="str">
        <f>IF(AN81="×", 0,IF(P81="未入力あり","",ROUNDDOWN(ROUNDDOWN($H81*$I81,0)*VLOOKUP($G81,【参考】数式用!$A$4:$E$54,5, FALSE),0)))</f>
        <v/>
      </c>
      <c r="T81" s="341"/>
      <c r="U81" s="342"/>
      <c r="V81" s="33"/>
      <c r="W81" s="771"/>
      <c r="X81" s="771"/>
      <c r="Y81" s="771"/>
      <c r="Z81" s="771"/>
      <c r="AA81" s="771"/>
      <c r="AB81" s="771"/>
      <c r="AC81" s="771"/>
      <c r="AD81" s="771"/>
      <c r="AE81" s="771"/>
      <c r="AF81" s="771"/>
      <c r="AG81" s="771"/>
      <c r="AI81" s="344"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4" t="str">
        <f>IF(基本情報入力シート!AD125="","",基本情報入力シート!AD125)</f>
        <v/>
      </c>
      <c r="I82" s="334" t="str">
        <f>IF(基本情報入力シート!AE125="","",基本情報入力シート!AE125)</f>
        <v/>
      </c>
      <c r="J82" s="449"/>
      <c r="K82" s="450"/>
      <c r="L82" s="448"/>
      <c r="M82" s="335" t="str">
        <f>IF(G82="", "", VLOOKUP(AO82,【参考】数式用!$AZ$3:$BA$6, 2, FALSE))</f>
        <v/>
      </c>
      <c r="N82" s="336" t="str">
        <f>IF(G82="","",VLOOKUP(G82,【参考】数式用!$A$4:$L$54,MATCH('別紙様式2-3（個表） '!M82,【参考】数式用!$J$3:$L$3,0)+9,FALSE))</f>
        <v/>
      </c>
      <c r="O82" s="452" t="s">
        <v>2393</v>
      </c>
      <c r="P82" s="337" t="str">
        <f t="shared" si="16"/>
        <v>未入力あり</v>
      </c>
      <c r="Q82" s="257" t="str">
        <f>IFERROR(IF(P82="未入力あり","",ROUNDDOWN(ROUNDDOWN($H82*$I82,0)*VLOOKUP($G82,【参考】数式用!$A$4:$E$54,3, FALSE),0)),"")</f>
        <v/>
      </c>
      <c r="R82" s="257" t="str">
        <f>IF(AM82="×", 0,IF(P82="未入力あり","",ROUNDDOWN(ROUNDDOWN($H82*$I82,0)*VLOOKUP($G82,【参考】数式用!$A$4:$E$54,4,FALSE),0)))</f>
        <v/>
      </c>
      <c r="S82" s="338" t="str">
        <f>IF(AN82="×", 0,IF(P82="未入力あり","",ROUNDDOWN(ROUNDDOWN($H82*$I82,0)*VLOOKUP($G82,【参考】数式用!$A$4:$E$54,5, FALSE),0)))</f>
        <v/>
      </c>
      <c r="T82" s="341"/>
      <c r="U82" s="342"/>
      <c r="V82" s="33"/>
      <c r="W82" s="771"/>
      <c r="X82" s="771"/>
      <c r="Y82" s="771"/>
      <c r="Z82" s="771"/>
      <c r="AA82" s="771"/>
      <c r="AB82" s="771"/>
      <c r="AC82" s="771"/>
      <c r="AD82" s="771"/>
      <c r="AE82" s="771"/>
      <c r="AF82" s="771"/>
      <c r="AG82" s="771"/>
      <c r="AI82" s="344"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4" t="str">
        <f>IF(基本情報入力シート!AD126="","",基本情報入力シート!AD126)</f>
        <v/>
      </c>
      <c r="I83" s="334" t="str">
        <f>IF(基本情報入力シート!AE126="","",基本情報入力シート!AE126)</f>
        <v/>
      </c>
      <c r="J83" s="449"/>
      <c r="K83" s="450"/>
      <c r="L83" s="448"/>
      <c r="M83" s="335" t="str">
        <f>IF(G83="", "", VLOOKUP(AO83,【参考】数式用!$AZ$3:$BA$6, 2, FALSE))</f>
        <v/>
      </c>
      <c r="N83" s="336" t="str">
        <f>IF(G83="","",VLOOKUP(G83,【参考】数式用!$A$4:$L$54,MATCH('別紙様式2-3（個表） '!M83,【参考】数式用!$J$3:$L$3,0)+9,FALSE))</f>
        <v/>
      </c>
      <c r="O83" s="451" t="s">
        <v>2393</v>
      </c>
      <c r="P83" s="337" t="str">
        <f t="shared" si="16"/>
        <v>未入力あり</v>
      </c>
      <c r="Q83" s="257" t="str">
        <f>IFERROR(IF(P83="未入力あり","",ROUNDDOWN(ROUNDDOWN($H83*$I83,0)*VLOOKUP($G83,【参考】数式用!$A$4:$E$54,3, FALSE),0)),"")</f>
        <v/>
      </c>
      <c r="R83" s="257" t="str">
        <f>IF(AM83="×", 0,IF(P83="未入力あり","",ROUNDDOWN(ROUNDDOWN($H83*$I83,0)*VLOOKUP($G83,【参考】数式用!$A$4:$E$54,4,FALSE),0)))</f>
        <v/>
      </c>
      <c r="S83" s="338" t="str">
        <f>IF(AN83="×", 0,IF(P83="未入力あり","",ROUNDDOWN(ROUNDDOWN($H83*$I83,0)*VLOOKUP($G83,【参考】数式用!$A$4:$E$54,5, FALSE),0)))</f>
        <v/>
      </c>
      <c r="T83" s="341"/>
      <c r="U83" s="342"/>
      <c r="V83" s="33"/>
      <c r="W83" s="771"/>
      <c r="X83" s="771"/>
      <c r="Y83" s="771"/>
      <c r="Z83" s="771"/>
      <c r="AA83" s="771"/>
      <c r="AB83" s="771"/>
      <c r="AC83" s="771"/>
      <c r="AD83" s="771"/>
      <c r="AE83" s="771"/>
      <c r="AF83" s="771"/>
      <c r="AG83" s="771"/>
      <c r="AI83" s="344"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4" t="str">
        <f>IF(基本情報入力シート!AD127="","",基本情報入力シート!AD127)</f>
        <v/>
      </c>
      <c r="I84" s="334" t="str">
        <f>IF(基本情報入力シート!AE127="","",基本情報入力シート!AE127)</f>
        <v/>
      </c>
      <c r="J84" s="449"/>
      <c r="K84" s="450"/>
      <c r="L84" s="448"/>
      <c r="M84" s="335" t="str">
        <f>IF(G84="", "", VLOOKUP(AO84,【参考】数式用!$AZ$3:$BA$6, 2, FALSE))</f>
        <v/>
      </c>
      <c r="N84" s="336" t="str">
        <f>IF(G84="","",VLOOKUP(G84,【参考】数式用!$A$4:$L$54,MATCH('別紙様式2-3（個表） '!M84,【参考】数式用!$J$3:$L$3,0)+9,FALSE))</f>
        <v/>
      </c>
      <c r="O84" s="452" t="s">
        <v>2393</v>
      </c>
      <c r="P84" s="337" t="str">
        <f t="shared" si="16"/>
        <v>未入力あり</v>
      </c>
      <c r="Q84" s="257" t="str">
        <f>IFERROR(IF(P84="未入力あり","",ROUNDDOWN(ROUNDDOWN($H84*$I84,0)*VLOOKUP($G84,【参考】数式用!$A$4:$E$54,3, FALSE),0)),"")</f>
        <v/>
      </c>
      <c r="R84" s="257" t="str">
        <f>IF(AM84="×", 0,IF(P84="未入力あり","",ROUNDDOWN(ROUNDDOWN($H84*$I84,0)*VLOOKUP($G84,【参考】数式用!$A$4:$E$54,4,FALSE),0)))</f>
        <v/>
      </c>
      <c r="S84" s="338" t="str">
        <f>IF(AN84="×", 0,IF(P84="未入力あり","",ROUNDDOWN(ROUNDDOWN($H84*$I84,0)*VLOOKUP($G84,【参考】数式用!$A$4:$E$54,5, FALSE),0)))</f>
        <v/>
      </c>
      <c r="T84" s="341"/>
      <c r="U84" s="342"/>
      <c r="V84" s="33"/>
      <c r="W84" s="771"/>
      <c r="X84" s="771"/>
      <c r="Y84" s="771"/>
      <c r="Z84" s="771"/>
      <c r="AA84" s="771"/>
      <c r="AB84" s="771"/>
      <c r="AC84" s="771"/>
      <c r="AD84" s="771"/>
      <c r="AE84" s="771"/>
      <c r="AF84" s="771"/>
      <c r="AG84" s="771"/>
      <c r="AI84" s="344"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4" t="str">
        <f>IF(基本情報入力シート!AD128="","",基本情報入力シート!AD128)</f>
        <v/>
      </c>
      <c r="I85" s="334" t="str">
        <f>IF(基本情報入力シート!AE128="","",基本情報入力シート!AE128)</f>
        <v/>
      </c>
      <c r="J85" s="449"/>
      <c r="K85" s="450"/>
      <c r="L85" s="448"/>
      <c r="M85" s="335" t="str">
        <f>IF(G85="", "", VLOOKUP(AO85,【参考】数式用!$AZ$3:$BA$6, 2, FALSE))</f>
        <v/>
      </c>
      <c r="N85" s="336" t="str">
        <f>IF(G85="","",VLOOKUP(G85,【参考】数式用!$A$4:$L$54,MATCH('別紙様式2-3（個表） '!M85,【参考】数式用!$J$3:$L$3,0)+9,FALSE))</f>
        <v/>
      </c>
      <c r="O85" s="452" t="s">
        <v>2393</v>
      </c>
      <c r="P85" s="337" t="str">
        <f t="shared" si="16"/>
        <v>未入力あり</v>
      </c>
      <c r="Q85" s="257" t="str">
        <f>IFERROR(IF(P85="未入力あり","",ROUNDDOWN(ROUNDDOWN($H85*$I85,0)*VLOOKUP($G85,【参考】数式用!$A$4:$E$54,3, FALSE),0)),"")</f>
        <v/>
      </c>
      <c r="R85" s="257" t="str">
        <f>IF(AM85="×", 0,IF(P85="未入力あり","",ROUNDDOWN(ROUNDDOWN($H85*$I85,0)*VLOOKUP($G85,【参考】数式用!$A$4:$E$54,4,FALSE),0)))</f>
        <v/>
      </c>
      <c r="S85" s="338" t="str">
        <f>IF(AN85="×", 0,IF(P85="未入力あり","",ROUNDDOWN(ROUNDDOWN($H85*$I85,0)*VLOOKUP($G85,【参考】数式用!$A$4:$E$54,5, FALSE),0)))</f>
        <v/>
      </c>
      <c r="T85" s="341"/>
      <c r="U85" s="342"/>
      <c r="V85" s="33"/>
      <c r="W85" s="771"/>
      <c r="X85" s="771"/>
      <c r="Y85" s="771"/>
      <c r="Z85" s="771"/>
      <c r="AA85" s="771"/>
      <c r="AB85" s="771"/>
      <c r="AC85" s="771"/>
      <c r="AD85" s="771"/>
      <c r="AE85" s="771"/>
      <c r="AF85" s="771"/>
      <c r="AG85" s="771"/>
      <c r="AI85" s="344"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4" t="str">
        <f>IF(基本情報入力シート!AD129="","",基本情報入力シート!AD129)</f>
        <v/>
      </c>
      <c r="I86" s="334" t="str">
        <f>IF(基本情報入力シート!AE129="","",基本情報入力シート!AE129)</f>
        <v/>
      </c>
      <c r="J86" s="449"/>
      <c r="K86" s="450"/>
      <c r="L86" s="448"/>
      <c r="M86" s="335" t="str">
        <f>IF(G86="", "", VLOOKUP(AO86,【参考】数式用!$AZ$3:$BA$6, 2, FALSE))</f>
        <v/>
      </c>
      <c r="N86" s="336" t="str">
        <f>IF(G86="","",VLOOKUP(G86,【参考】数式用!$A$4:$L$54,MATCH('別紙様式2-3（個表） '!M86,【参考】数式用!$J$3:$L$3,0)+9,FALSE))</f>
        <v/>
      </c>
      <c r="O86" s="451" t="s">
        <v>2393</v>
      </c>
      <c r="P86" s="337" t="str">
        <f t="shared" si="16"/>
        <v>未入力あり</v>
      </c>
      <c r="Q86" s="257" t="str">
        <f>IFERROR(IF(P86="未入力あり","",ROUNDDOWN(ROUNDDOWN($H86*$I86,0)*VLOOKUP($G86,【参考】数式用!$A$4:$E$54,3, FALSE),0)),"")</f>
        <v/>
      </c>
      <c r="R86" s="257" t="str">
        <f>IF(AM86="×", 0,IF(P86="未入力あり","",ROUNDDOWN(ROUNDDOWN($H86*$I86,0)*VLOOKUP($G86,【参考】数式用!$A$4:$E$54,4,FALSE),0)))</f>
        <v/>
      </c>
      <c r="S86" s="338" t="str">
        <f>IF(AN86="×", 0,IF(P86="未入力あり","",ROUNDDOWN(ROUNDDOWN($H86*$I86,0)*VLOOKUP($G86,【参考】数式用!$A$4:$E$54,5, FALSE),0)))</f>
        <v/>
      </c>
      <c r="T86" s="341"/>
      <c r="U86" s="342"/>
      <c r="V86" s="33"/>
      <c r="W86" s="771"/>
      <c r="X86" s="771"/>
      <c r="Y86" s="771"/>
      <c r="Z86" s="771"/>
      <c r="AA86" s="771"/>
      <c r="AB86" s="771"/>
      <c r="AC86" s="771"/>
      <c r="AD86" s="771"/>
      <c r="AE86" s="771"/>
      <c r="AF86" s="771"/>
      <c r="AG86" s="771"/>
      <c r="AI86" s="344"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4" t="str">
        <f>IF(基本情報入力シート!AD130="","",基本情報入力シート!AD130)</f>
        <v/>
      </c>
      <c r="I87" s="334" t="str">
        <f>IF(基本情報入力シート!AE130="","",基本情報入力シート!AE130)</f>
        <v/>
      </c>
      <c r="J87" s="449"/>
      <c r="K87" s="450"/>
      <c r="L87" s="448"/>
      <c r="M87" s="335" t="str">
        <f>IF(G87="", "", VLOOKUP(AO87,【参考】数式用!$AZ$3:$BA$6, 2, FALSE))</f>
        <v/>
      </c>
      <c r="N87" s="336" t="str">
        <f>IF(G87="","",VLOOKUP(G87,【参考】数式用!$A$4:$L$54,MATCH('別紙様式2-3（個表） '!M87,【参考】数式用!$J$3:$L$3,0)+9,FALSE))</f>
        <v/>
      </c>
      <c r="O87" s="452" t="s">
        <v>2393</v>
      </c>
      <c r="P87" s="337" t="str">
        <f t="shared" si="16"/>
        <v>未入力あり</v>
      </c>
      <c r="Q87" s="257" t="str">
        <f>IFERROR(IF(P87="未入力あり","",ROUNDDOWN(ROUNDDOWN($H87*$I87,0)*VLOOKUP($G87,【参考】数式用!$A$4:$E$54,3, FALSE),0)),"")</f>
        <v/>
      </c>
      <c r="R87" s="257" t="str">
        <f>IF(AM87="×", 0,IF(P87="未入力あり","",ROUNDDOWN(ROUNDDOWN($H87*$I87,0)*VLOOKUP($G87,【参考】数式用!$A$4:$E$54,4,FALSE),0)))</f>
        <v/>
      </c>
      <c r="S87" s="338" t="str">
        <f>IF(AN87="×", 0,IF(P87="未入力あり","",ROUNDDOWN(ROUNDDOWN($H87*$I87,0)*VLOOKUP($G87,【参考】数式用!$A$4:$E$54,5, FALSE),0)))</f>
        <v/>
      </c>
      <c r="T87" s="341"/>
      <c r="U87" s="342"/>
      <c r="V87" s="33"/>
      <c r="W87" s="771"/>
      <c r="X87" s="771"/>
      <c r="Y87" s="771"/>
      <c r="Z87" s="771"/>
      <c r="AA87" s="771"/>
      <c r="AB87" s="771"/>
      <c r="AC87" s="771"/>
      <c r="AD87" s="771"/>
      <c r="AE87" s="771"/>
      <c r="AF87" s="771"/>
      <c r="AG87" s="771"/>
      <c r="AI87" s="344"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4" t="str">
        <f>IF(基本情報入力シート!AD131="","",基本情報入力シート!AD131)</f>
        <v/>
      </c>
      <c r="I88" s="334" t="str">
        <f>IF(基本情報入力シート!AE131="","",基本情報入力シート!AE131)</f>
        <v/>
      </c>
      <c r="J88" s="449"/>
      <c r="K88" s="450"/>
      <c r="L88" s="448"/>
      <c r="M88" s="335" t="str">
        <f>IF(G88="", "", VLOOKUP(AO88,【参考】数式用!$AZ$3:$BA$6, 2, FALSE))</f>
        <v/>
      </c>
      <c r="N88" s="336" t="str">
        <f>IF(G88="","",VLOOKUP(G88,【参考】数式用!$A$4:$L$54,MATCH('別紙様式2-3（個表） '!M88,【参考】数式用!$J$3:$L$3,0)+9,FALSE))</f>
        <v/>
      </c>
      <c r="O88" s="452" t="s">
        <v>2393</v>
      </c>
      <c r="P88" s="337" t="str">
        <f t="shared" si="16"/>
        <v>未入力あり</v>
      </c>
      <c r="Q88" s="257" t="str">
        <f>IFERROR(IF(P88="未入力あり","",ROUNDDOWN(ROUNDDOWN($H88*$I88,0)*VLOOKUP($G88,【参考】数式用!$A$4:$E$54,3, FALSE),0)),"")</f>
        <v/>
      </c>
      <c r="R88" s="257" t="str">
        <f>IF(AM88="×", 0,IF(P88="未入力あり","",ROUNDDOWN(ROUNDDOWN($H88*$I88,0)*VLOOKUP($G88,【参考】数式用!$A$4:$E$54,4,FALSE),0)))</f>
        <v/>
      </c>
      <c r="S88" s="338" t="str">
        <f>IF(AN88="×", 0,IF(P88="未入力あり","",ROUNDDOWN(ROUNDDOWN($H88*$I88,0)*VLOOKUP($G88,【参考】数式用!$A$4:$E$54,5, FALSE),0)))</f>
        <v/>
      </c>
      <c r="T88" s="341"/>
      <c r="U88" s="342"/>
      <c r="V88" s="33"/>
      <c r="W88" s="771"/>
      <c r="X88" s="771"/>
      <c r="Y88" s="771"/>
      <c r="Z88" s="771"/>
      <c r="AA88" s="771"/>
      <c r="AB88" s="771"/>
      <c r="AC88" s="771"/>
      <c r="AD88" s="771"/>
      <c r="AE88" s="771"/>
      <c r="AF88" s="771"/>
      <c r="AG88" s="771"/>
      <c r="AI88" s="344"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4" t="str">
        <f>IF(基本情報入力シート!AD132="","",基本情報入力シート!AD132)</f>
        <v/>
      </c>
      <c r="I89" s="334" t="str">
        <f>IF(基本情報入力シート!AE132="","",基本情報入力シート!AE132)</f>
        <v/>
      </c>
      <c r="J89" s="449"/>
      <c r="K89" s="450"/>
      <c r="L89" s="448"/>
      <c r="M89" s="335" t="str">
        <f>IF(G89="", "", VLOOKUP(AO89,【参考】数式用!$AZ$3:$BA$6, 2, FALSE))</f>
        <v/>
      </c>
      <c r="N89" s="336" t="str">
        <f>IF(G89="","",VLOOKUP(G89,【参考】数式用!$A$4:$L$54,MATCH('別紙様式2-3（個表） '!M89,【参考】数式用!$J$3:$L$3,0)+9,FALSE))</f>
        <v/>
      </c>
      <c r="O89" s="451" t="s">
        <v>2393</v>
      </c>
      <c r="P89" s="337" t="str">
        <f t="shared" si="16"/>
        <v>未入力あり</v>
      </c>
      <c r="Q89" s="257" t="str">
        <f>IFERROR(IF(P89="未入力あり","",ROUNDDOWN(ROUNDDOWN($H89*$I89,0)*VLOOKUP($G89,【参考】数式用!$A$4:$E$54,3, FALSE),0)),"")</f>
        <v/>
      </c>
      <c r="R89" s="257" t="str">
        <f>IF(AM89="×", 0,IF(P89="未入力あり","",ROUNDDOWN(ROUNDDOWN($H89*$I89,0)*VLOOKUP($G89,【参考】数式用!$A$4:$E$54,4,FALSE),0)))</f>
        <v/>
      </c>
      <c r="S89" s="338" t="str">
        <f>IF(AN89="×", 0,IF(P89="未入力あり","",ROUNDDOWN(ROUNDDOWN($H89*$I89,0)*VLOOKUP($G89,【参考】数式用!$A$4:$E$54,5, FALSE),0)))</f>
        <v/>
      </c>
      <c r="T89" s="341"/>
      <c r="U89" s="342"/>
      <c r="V89" s="33"/>
      <c r="W89" s="771"/>
      <c r="X89" s="771"/>
      <c r="Y89" s="771"/>
      <c r="Z89" s="771"/>
      <c r="AA89" s="771"/>
      <c r="AB89" s="771"/>
      <c r="AC89" s="771"/>
      <c r="AD89" s="771"/>
      <c r="AE89" s="771"/>
      <c r="AF89" s="771"/>
      <c r="AG89" s="771"/>
      <c r="AI89" s="344"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4" t="str">
        <f>IF(基本情報入力シート!AD133="","",基本情報入力シート!AD133)</f>
        <v/>
      </c>
      <c r="I90" s="334" t="str">
        <f>IF(基本情報入力シート!AE133="","",基本情報入力シート!AE133)</f>
        <v/>
      </c>
      <c r="J90" s="449"/>
      <c r="K90" s="450"/>
      <c r="L90" s="448"/>
      <c r="M90" s="335" t="str">
        <f>IF(G90="", "", VLOOKUP(AO90,【参考】数式用!$AZ$3:$BA$6, 2, FALSE))</f>
        <v/>
      </c>
      <c r="N90" s="336" t="str">
        <f>IF(G90="","",VLOOKUP(G90,【参考】数式用!$A$4:$L$54,MATCH('別紙様式2-3（個表） '!M90,【参考】数式用!$J$3:$L$3,0)+9,FALSE))</f>
        <v/>
      </c>
      <c r="O90" s="452" t="s">
        <v>2393</v>
      </c>
      <c r="P90" s="337" t="str">
        <f t="shared" si="16"/>
        <v>未入力あり</v>
      </c>
      <c r="Q90" s="257" t="str">
        <f>IFERROR(IF(P90="未入力あり","",ROUNDDOWN(ROUNDDOWN($H90*$I90,0)*VLOOKUP($G90,【参考】数式用!$A$4:$E$54,3, FALSE),0)),"")</f>
        <v/>
      </c>
      <c r="R90" s="257" t="str">
        <f>IF(AM90="×", 0,IF(P90="未入力あり","",ROUNDDOWN(ROUNDDOWN($H90*$I90,0)*VLOOKUP($G90,【参考】数式用!$A$4:$E$54,4,FALSE),0)))</f>
        <v/>
      </c>
      <c r="S90" s="338" t="str">
        <f>IF(AN90="×", 0,IF(P90="未入力あり","",ROUNDDOWN(ROUNDDOWN($H90*$I90,0)*VLOOKUP($G90,【参考】数式用!$A$4:$E$54,5, FALSE),0)))</f>
        <v/>
      </c>
      <c r="T90" s="341"/>
      <c r="U90" s="342"/>
      <c r="V90" s="33"/>
      <c r="W90" s="771"/>
      <c r="X90" s="771"/>
      <c r="Y90" s="771"/>
      <c r="Z90" s="771"/>
      <c r="AA90" s="771"/>
      <c r="AB90" s="771"/>
      <c r="AC90" s="771"/>
      <c r="AD90" s="771"/>
      <c r="AE90" s="771"/>
      <c r="AF90" s="771"/>
      <c r="AG90" s="771"/>
      <c r="AI90" s="344"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4" t="str">
        <f>IF(基本情報入力シート!AD134="","",基本情報入力シート!AD134)</f>
        <v/>
      </c>
      <c r="I91" s="334" t="str">
        <f>IF(基本情報入力シート!AE134="","",基本情報入力シート!AE134)</f>
        <v/>
      </c>
      <c r="J91" s="449"/>
      <c r="K91" s="450"/>
      <c r="L91" s="448"/>
      <c r="M91" s="335" t="str">
        <f>IF(G91="", "", VLOOKUP(AO91,【参考】数式用!$AZ$3:$BA$6, 2, FALSE))</f>
        <v/>
      </c>
      <c r="N91" s="336" t="str">
        <f>IF(G91="","",VLOOKUP(G91,【参考】数式用!$A$4:$L$54,MATCH('別紙様式2-3（個表） '!M91,【参考】数式用!$J$3:$L$3,0)+9,FALSE))</f>
        <v/>
      </c>
      <c r="O91" s="452" t="s">
        <v>2393</v>
      </c>
      <c r="P91" s="337" t="str">
        <f t="shared" si="16"/>
        <v>未入力あり</v>
      </c>
      <c r="Q91" s="257" t="str">
        <f>IFERROR(IF(P91="未入力あり","",ROUNDDOWN(ROUNDDOWN($H91*$I91,0)*VLOOKUP($G91,【参考】数式用!$A$4:$E$54,3, FALSE),0)),"")</f>
        <v/>
      </c>
      <c r="R91" s="257" t="str">
        <f>IF(AM91="×", 0,IF(P91="未入力あり","",ROUNDDOWN(ROUNDDOWN($H91*$I91,0)*VLOOKUP($G91,【参考】数式用!$A$4:$E$54,4,FALSE),0)))</f>
        <v/>
      </c>
      <c r="S91" s="338" t="str">
        <f>IF(AN91="×", 0,IF(P91="未入力あり","",ROUNDDOWN(ROUNDDOWN($H91*$I91,0)*VLOOKUP($G91,【参考】数式用!$A$4:$E$54,5, FALSE),0)))</f>
        <v/>
      </c>
      <c r="T91" s="341"/>
      <c r="U91" s="342"/>
      <c r="V91" s="33"/>
      <c r="W91" s="771"/>
      <c r="X91" s="771"/>
      <c r="Y91" s="771"/>
      <c r="Z91" s="771"/>
      <c r="AA91" s="771"/>
      <c r="AB91" s="771"/>
      <c r="AC91" s="771"/>
      <c r="AD91" s="771"/>
      <c r="AE91" s="771"/>
      <c r="AF91" s="771"/>
      <c r="AG91" s="771"/>
      <c r="AI91" s="344"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4" t="str">
        <f>IF(基本情報入力シート!AD135="","",基本情報入力シート!AD135)</f>
        <v/>
      </c>
      <c r="I92" s="334" t="str">
        <f>IF(基本情報入力シート!AE135="","",基本情報入力シート!AE135)</f>
        <v/>
      </c>
      <c r="J92" s="449"/>
      <c r="K92" s="450"/>
      <c r="L92" s="448"/>
      <c r="M92" s="335" t="str">
        <f>IF(G92="", "", VLOOKUP(AO92,【参考】数式用!$AZ$3:$BA$6, 2, FALSE))</f>
        <v/>
      </c>
      <c r="N92" s="336" t="str">
        <f>IF(G92="","",VLOOKUP(G92,【参考】数式用!$A$4:$L$54,MATCH('別紙様式2-3（個表） '!M92,【参考】数式用!$J$3:$L$3,0)+9,FALSE))</f>
        <v/>
      </c>
      <c r="O92" s="451" t="s">
        <v>2393</v>
      </c>
      <c r="P92" s="337" t="str">
        <f t="shared" si="16"/>
        <v>未入力あり</v>
      </c>
      <c r="Q92" s="257" t="str">
        <f>IFERROR(IF(P92="未入力あり","",ROUNDDOWN(ROUNDDOWN($H92*$I92,0)*VLOOKUP($G92,【参考】数式用!$A$4:$E$54,3, FALSE),0)),"")</f>
        <v/>
      </c>
      <c r="R92" s="257" t="str">
        <f>IF(AM92="×", 0,IF(P92="未入力あり","",ROUNDDOWN(ROUNDDOWN($H92*$I92,0)*VLOOKUP($G92,【参考】数式用!$A$4:$E$54,4,FALSE),0)))</f>
        <v/>
      </c>
      <c r="S92" s="338" t="str">
        <f>IF(AN92="×", 0,IF(P92="未入力あり","",ROUNDDOWN(ROUNDDOWN($H92*$I92,0)*VLOOKUP($G92,【参考】数式用!$A$4:$E$54,5, FALSE),0)))</f>
        <v/>
      </c>
      <c r="T92" s="341"/>
      <c r="U92" s="342"/>
      <c r="V92" s="33"/>
      <c r="W92" s="771"/>
      <c r="X92" s="771"/>
      <c r="Y92" s="771"/>
      <c r="Z92" s="771"/>
      <c r="AA92" s="771"/>
      <c r="AB92" s="771"/>
      <c r="AC92" s="771"/>
      <c r="AD92" s="771"/>
      <c r="AE92" s="771"/>
      <c r="AF92" s="771"/>
      <c r="AG92" s="771"/>
      <c r="AI92" s="344"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4" t="str">
        <f>IF(基本情報入力シート!AD136="","",基本情報入力シート!AD136)</f>
        <v/>
      </c>
      <c r="I93" s="334" t="str">
        <f>IF(基本情報入力シート!AE136="","",基本情報入力シート!AE136)</f>
        <v/>
      </c>
      <c r="J93" s="449"/>
      <c r="K93" s="450"/>
      <c r="L93" s="448"/>
      <c r="M93" s="335" t="str">
        <f>IF(G93="", "", VLOOKUP(AO93,【参考】数式用!$AZ$3:$BA$6, 2, FALSE))</f>
        <v/>
      </c>
      <c r="N93" s="336" t="str">
        <f>IF(G93="","",VLOOKUP(G93,【参考】数式用!$A$4:$L$54,MATCH('別紙様式2-3（個表） '!M93,【参考】数式用!$J$3:$L$3,0)+9,FALSE))</f>
        <v/>
      </c>
      <c r="O93" s="452" t="s">
        <v>2393</v>
      </c>
      <c r="P93" s="337" t="str">
        <f t="shared" si="16"/>
        <v>未入力あり</v>
      </c>
      <c r="Q93" s="257" t="str">
        <f>IFERROR(IF(P93="未入力あり","",ROUNDDOWN(ROUNDDOWN($H93*$I93,0)*VLOOKUP($G93,【参考】数式用!$A$4:$E$54,3, FALSE),0)),"")</f>
        <v/>
      </c>
      <c r="R93" s="257" t="str">
        <f>IF(AM93="×", 0,IF(P93="未入力あり","",ROUNDDOWN(ROUNDDOWN($H93*$I93,0)*VLOOKUP($G93,【参考】数式用!$A$4:$E$54,4,FALSE),0)))</f>
        <v/>
      </c>
      <c r="S93" s="338" t="str">
        <f>IF(AN93="×", 0,IF(P93="未入力あり","",ROUNDDOWN(ROUNDDOWN($H93*$I93,0)*VLOOKUP($G93,【参考】数式用!$A$4:$E$54,5, FALSE),0)))</f>
        <v/>
      </c>
      <c r="T93" s="341"/>
      <c r="U93" s="342"/>
      <c r="V93" s="33"/>
      <c r="W93" s="771"/>
      <c r="X93" s="771"/>
      <c r="Y93" s="771"/>
      <c r="Z93" s="771"/>
      <c r="AA93" s="771"/>
      <c r="AB93" s="771"/>
      <c r="AC93" s="771"/>
      <c r="AD93" s="771"/>
      <c r="AE93" s="771"/>
      <c r="AF93" s="771"/>
      <c r="AG93" s="771"/>
      <c r="AI93" s="344"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4" t="str">
        <f>IF(基本情報入力シート!AD137="","",基本情報入力シート!AD137)</f>
        <v/>
      </c>
      <c r="I94" s="334" t="str">
        <f>IF(基本情報入力シート!AE137="","",基本情報入力シート!AE137)</f>
        <v/>
      </c>
      <c r="J94" s="449"/>
      <c r="K94" s="450"/>
      <c r="L94" s="448"/>
      <c r="M94" s="335" t="str">
        <f>IF(G94="", "", VLOOKUP(AO94,【参考】数式用!$AZ$3:$BA$6, 2, FALSE))</f>
        <v/>
      </c>
      <c r="N94" s="336" t="str">
        <f>IF(G94="","",VLOOKUP(G94,【参考】数式用!$A$4:$L$54,MATCH('別紙様式2-3（個表） '!M94,【参考】数式用!$J$3:$L$3,0)+9,FALSE))</f>
        <v/>
      </c>
      <c r="O94" s="451" t="s">
        <v>2393</v>
      </c>
      <c r="P94" s="337" t="str">
        <f t="shared" si="16"/>
        <v>未入力あり</v>
      </c>
      <c r="Q94" s="257" t="str">
        <f>IFERROR(IF(P94="未入力あり","",ROUNDDOWN(ROUNDDOWN($H94*$I94,0)*VLOOKUP($G94,【参考】数式用!$A$4:$E$54,3, FALSE),0)),"")</f>
        <v/>
      </c>
      <c r="R94" s="257" t="str">
        <f>IF(AM94="×", 0,IF(P94="未入力あり","",ROUNDDOWN(ROUNDDOWN($H94*$I94,0)*VLOOKUP($G94,【参考】数式用!$A$4:$E$54,4,FALSE),0)))</f>
        <v/>
      </c>
      <c r="S94" s="338" t="str">
        <f>IF(AN94="×", 0,IF(P94="未入力あり","",ROUNDDOWN(ROUNDDOWN($H94*$I94,0)*VLOOKUP($G94,【参考】数式用!$A$4:$E$54,5, FALSE),0)))</f>
        <v/>
      </c>
      <c r="T94" s="341"/>
      <c r="U94" s="342"/>
      <c r="V94" s="33"/>
      <c r="W94" s="771"/>
      <c r="X94" s="771"/>
      <c r="Y94" s="771"/>
      <c r="Z94" s="771"/>
      <c r="AA94" s="771"/>
      <c r="AB94" s="771"/>
      <c r="AC94" s="771"/>
      <c r="AD94" s="771"/>
      <c r="AE94" s="771"/>
      <c r="AF94" s="771"/>
      <c r="AG94" s="771"/>
      <c r="AI94" s="344"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4" t="str">
        <f>IF(基本情報入力シート!AD138="","",基本情報入力シート!AD138)</f>
        <v/>
      </c>
      <c r="I95" s="334" t="str">
        <f>IF(基本情報入力シート!AE138="","",基本情報入力シート!AE138)</f>
        <v/>
      </c>
      <c r="J95" s="449"/>
      <c r="K95" s="450"/>
      <c r="L95" s="448"/>
      <c r="M95" s="335" t="str">
        <f>IF(G95="", "", VLOOKUP(AO95,【参考】数式用!$AZ$3:$BA$6, 2, FALSE))</f>
        <v/>
      </c>
      <c r="N95" s="336" t="str">
        <f>IF(G95="","",VLOOKUP(G95,【参考】数式用!$A$4:$L$54,MATCH('別紙様式2-3（個表） '!M95,【参考】数式用!$J$3:$L$3,0)+9,FALSE))</f>
        <v/>
      </c>
      <c r="O95" s="452" t="s">
        <v>2393</v>
      </c>
      <c r="P95" s="337" t="str">
        <f t="shared" si="16"/>
        <v>未入力あり</v>
      </c>
      <c r="Q95" s="257" t="str">
        <f>IFERROR(IF(P95="未入力あり","",ROUNDDOWN(ROUNDDOWN($H95*$I95,0)*VLOOKUP($G95,【参考】数式用!$A$4:$E$54,3, FALSE),0)),"")</f>
        <v/>
      </c>
      <c r="R95" s="257" t="str">
        <f>IF(AM95="×", 0,IF(P95="未入力あり","",ROUNDDOWN(ROUNDDOWN($H95*$I95,0)*VLOOKUP($G95,【参考】数式用!$A$4:$E$54,4,FALSE),0)))</f>
        <v/>
      </c>
      <c r="S95" s="338" t="str">
        <f>IF(AN95="×", 0,IF(P95="未入力あり","",ROUNDDOWN(ROUNDDOWN($H95*$I95,0)*VLOOKUP($G95,【参考】数式用!$A$4:$E$54,5, FALSE),0)))</f>
        <v/>
      </c>
      <c r="T95" s="341"/>
      <c r="U95" s="342"/>
      <c r="V95" s="33"/>
      <c r="W95" s="771"/>
      <c r="X95" s="771"/>
      <c r="Y95" s="771"/>
      <c r="Z95" s="771"/>
      <c r="AA95" s="771"/>
      <c r="AB95" s="771"/>
      <c r="AC95" s="771"/>
      <c r="AD95" s="771"/>
      <c r="AE95" s="771"/>
      <c r="AF95" s="771"/>
      <c r="AG95" s="771"/>
      <c r="AI95" s="344"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4" t="str">
        <f>IF(基本情報入力シート!AD139="","",基本情報入力シート!AD139)</f>
        <v/>
      </c>
      <c r="I96" s="334" t="str">
        <f>IF(基本情報入力シート!AE139="","",基本情報入力シート!AE139)</f>
        <v/>
      </c>
      <c r="J96" s="449"/>
      <c r="K96" s="450"/>
      <c r="L96" s="448"/>
      <c r="M96" s="335" t="str">
        <f>IF(G96="", "", VLOOKUP(AO96,【参考】数式用!$AZ$3:$BA$6, 2, FALSE))</f>
        <v/>
      </c>
      <c r="N96" s="336" t="str">
        <f>IF(G96="","",VLOOKUP(G96,【参考】数式用!$A$4:$L$54,MATCH('別紙様式2-3（個表） '!M96,【参考】数式用!$J$3:$L$3,0)+9,FALSE))</f>
        <v/>
      </c>
      <c r="O96" s="452" t="s">
        <v>2393</v>
      </c>
      <c r="P96" s="337" t="str">
        <f t="shared" si="16"/>
        <v>未入力あり</v>
      </c>
      <c r="Q96" s="257" t="str">
        <f>IFERROR(IF(P96="未入力あり","",ROUNDDOWN(ROUNDDOWN($H96*$I96,0)*VLOOKUP($G96,【参考】数式用!$A$4:$E$54,3, FALSE),0)),"")</f>
        <v/>
      </c>
      <c r="R96" s="257" t="str">
        <f>IF(AM96="×", 0,IF(P96="未入力あり","",ROUNDDOWN(ROUNDDOWN($H96*$I96,0)*VLOOKUP($G96,【参考】数式用!$A$4:$E$54,4,FALSE),0)))</f>
        <v/>
      </c>
      <c r="S96" s="338" t="str">
        <f>IF(AN96="×", 0,IF(P96="未入力あり","",ROUNDDOWN(ROUNDDOWN($H96*$I96,0)*VLOOKUP($G96,【参考】数式用!$A$4:$E$54,5, FALSE),0)))</f>
        <v/>
      </c>
      <c r="T96" s="341"/>
      <c r="U96" s="342"/>
      <c r="V96" s="33"/>
      <c r="W96" s="771"/>
      <c r="X96" s="771"/>
      <c r="Y96" s="771"/>
      <c r="Z96" s="771"/>
      <c r="AA96" s="771"/>
      <c r="AB96" s="771"/>
      <c r="AC96" s="771"/>
      <c r="AD96" s="771"/>
      <c r="AE96" s="771"/>
      <c r="AF96" s="771"/>
      <c r="AG96" s="771"/>
      <c r="AI96" s="344"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4" t="str">
        <f>IF(基本情報入力シート!AD140="","",基本情報入力シート!AD140)</f>
        <v/>
      </c>
      <c r="I97" s="334" t="str">
        <f>IF(基本情報入力シート!AE140="","",基本情報入力シート!AE140)</f>
        <v/>
      </c>
      <c r="J97" s="449"/>
      <c r="K97" s="450"/>
      <c r="L97" s="448"/>
      <c r="M97" s="335" t="str">
        <f>IF(G97="", "", VLOOKUP(AO97,【参考】数式用!$AZ$3:$BA$6, 2, FALSE))</f>
        <v/>
      </c>
      <c r="N97" s="336" t="str">
        <f>IF(G97="","",VLOOKUP(G97,【参考】数式用!$A$4:$L$54,MATCH('別紙様式2-3（個表） '!M97,【参考】数式用!$J$3:$L$3,0)+9,FALSE))</f>
        <v/>
      </c>
      <c r="O97" s="451" t="s">
        <v>2393</v>
      </c>
      <c r="P97" s="337" t="str">
        <f t="shared" si="16"/>
        <v>未入力あり</v>
      </c>
      <c r="Q97" s="257" t="str">
        <f>IFERROR(IF(P97="未入力あり","",ROUNDDOWN(ROUNDDOWN($H97*$I97,0)*VLOOKUP($G97,【参考】数式用!$A$4:$E$54,3, FALSE),0)),"")</f>
        <v/>
      </c>
      <c r="R97" s="257" t="str">
        <f>IF(AM97="×", 0,IF(P97="未入力あり","",ROUNDDOWN(ROUNDDOWN($H97*$I97,0)*VLOOKUP($G97,【参考】数式用!$A$4:$E$54,4,FALSE),0)))</f>
        <v/>
      </c>
      <c r="S97" s="338" t="str">
        <f>IF(AN97="×", 0,IF(P97="未入力あり","",ROUNDDOWN(ROUNDDOWN($H97*$I97,0)*VLOOKUP($G97,【参考】数式用!$A$4:$E$54,5, FALSE),0)))</f>
        <v/>
      </c>
      <c r="T97" s="341"/>
      <c r="U97" s="342"/>
      <c r="V97" s="33"/>
      <c r="W97" s="771"/>
      <c r="X97" s="771"/>
      <c r="Y97" s="771"/>
      <c r="Z97" s="771"/>
      <c r="AA97" s="771"/>
      <c r="AB97" s="771"/>
      <c r="AC97" s="771"/>
      <c r="AD97" s="771"/>
      <c r="AE97" s="771"/>
      <c r="AF97" s="771"/>
      <c r="AG97" s="771"/>
      <c r="AI97" s="344"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4" t="str">
        <f>IF(基本情報入力シート!AD141="","",基本情報入力シート!AD141)</f>
        <v/>
      </c>
      <c r="I98" s="334" t="str">
        <f>IF(基本情報入力シート!AE141="","",基本情報入力シート!AE141)</f>
        <v/>
      </c>
      <c r="J98" s="449"/>
      <c r="K98" s="450"/>
      <c r="L98" s="448"/>
      <c r="M98" s="335" t="str">
        <f>IF(G98="", "", VLOOKUP(AO98,【参考】数式用!$AZ$3:$BA$6, 2, FALSE))</f>
        <v/>
      </c>
      <c r="N98" s="336" t="str">
        <f>IF(G98="","",VLOOKUP(G98,【参考】数式用!$A$4:$L$54,MATCH('別紙様式2-3（個表） '!M98,【参考】数式用!$J$3:$L$3,0)+9,FALSE))</f>
        <v/>
      </c>
      <c r="O98" s="452" t="s">
        <v>2393</v>
      </c>
      <c r="P98" s="337" t="str">
        <f t="shared" si="16"/>
        <v>未入力あり</v>
      </c>
      <c r="Q98" s="257" t="str">
        <f>IFERROR(IF(P98="未入力あり","",ROUNDDOWN(ROUNDDOWN($H98*$I98,0)*VLOOKUP($G98,【参考】数式用!$A$4:$E$54,3, FALSE),0)),"")</f>
        <v/>
      </c>
      <c r="R98" s="257" t="str">
        <f>IF(AM98="×", 0,IF(P98="未入力あり","",ROUNDDOWN(ROUNDDOWN($H98*$I98,0)*VLOOKUP($G98,【参考】数式用!$A$4:$E$54,4,FALSE),0)))</f>
        <v/>
      </c>
      <c r="S98" s="338" t="str">
        <f>IF(AN98="×", 0,IF(P98="未入力あり","",ROUNDDOWN(ROUNDDOWN($H98*$I98,0)*VLOOKUP($G98,【参考】数式用!$A$4:$E$54,5, FALSE),0)))</f>
        <v/>
      </c>
      <c r="T98" s="341"/>
      <c r="U98" s="342"/>
      <c r="V98" s="33"/>
      <c r="W98" s="771"/>
      <c r="X98" s="771"/>
      <c r="Y98" s="771"/>
      <c r="Z98" s="771"/>
      <c r="AA98" s="771"/>
      <c r="AB98" s="771"/>
      <c r="AC98" s="771"/>
      <c r="AD98" s="771"/>
      <c r="AE98" s="771"/>
      <c r="AF98" s="771"/>
      <c r="AG98" s="771"/>
      <c r="AI98" s="344"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4" t="str">
        <f>IF(基本情報入力シート!AD142="","",基本情報入力シート!AD142)</f>
        <v/>
      </c>
      <c r="I99" s="334" t="str">
        <f>IF(基本情報入力シート!AE142="","",基本情報入力シート!AE142)</f>
        <v/>
      </c>
      <c r="J99" s="449"/>
      <c r="K99" s="450"/>
      <c r="L99" s="448"/>
      <c r="M99" s="335" t="str">
        <f>IF(G99="", "", VLOOKUP(AO99,【参考】数式用!$AZ$3:$BA$6, 2, FALSE))</f>
        <v/>
      </c>
      <c r="N99" s="336" t="str">
        <f>IF(G99="","",VLOOKUP(G99,【参考】数式用!$A$4:$L$54,MATCH('別紙様式2-3（個表） '!M99,【参考】数式用!$J$3:$L$3,0)+9,FALSE))</f>
        <v/>
      </c>
      <c r="O99" s="452" t="s">
        <v>2393</v>
      </c>
      <c r="P99" s="337" t="str">
        <f t="shared" si="16"/>
        <v>未入力あり</v>
      </c>
      <c r="Q99" s="257" t="str">
        <f>IFERROR(IF(P99="未入力あり","",ROUNDDOWN(ROUNDDOWN($H99*$I99,0)*VLOOKUP($G99,【参考】数式用!$A$4:$E$54,3, FALSE),0)),"")</f>
        <v/>
      </c>
      <c r="R99" s="257" t="str">
        <f>IF(AM99="×", 0,IF(P99="未入力あり","",ROUNDDOWN(ROUNDDOWN($H99*$I99,0)*VLOOKUP($G99,【参考】数式用!$A$4:$E$54,4,FALSE),0)))</f>
        <v/>
      </c>
      <c r="S99" s="338" t="str">
        <f>IF(AN99="×", 0,IF(P99="未入力あり","",ROUNDDOWN(ROUNDDOWN($H99*$I99,0)*VLOOKUP($G99,【参考】数式用!$A$4:$E$54,5, FALSE),0)))</f>
        <v/>
      </c>
      <c r="T99" s="341"/>
      <c r="U99" s="342"/>
      <c r="V99" s="33"/>
      <c r="W99" s="771"/>
      <c r="X99" s="771"/>
      <c r="Y99" s="771"/>
      <c r="Z99" s="771"/>
      <c r="AA99" s="771"/>
      <c r="AB99" s="771"/>
      <c r="AC99" s="771"/>
      <c r="AD99" s="771"/>
      <c r="AE99" s="771"/>
      <c r="AF99" s="771"/>
      <c r="AG99" s="771"/>
      <c r="AI99" s="344"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4" t="str">
        <f>IF(基本情報入力シート!AD143="","",基本情報入力シート!AD143)</f>
        <v/>
      </c>
      <c r="I100" s="334" t="str">
        <f>IF(基本情報入力シート!AE143="","",基本情報入力シート!AE143)</f>
        <v/>
      </c>
      <c r="J100" s="449"/>
      <c r="K100" s="450"/>
      <c r="L100" s="448"/>
      <c r="M100" s="335" t="str">
        <f>IF(G100="", "", VLOOKUP(AO100,【参考】数式用!$AZ$3:$BA$6, 2, FALSE))</f>
        <v/>
      </c>
      <c r="N100" s="336" t="str">
        <f>IF(G100="","",VLOOKUP(G100,【参考】数式用!$A$4:$L$54,MATCH('別紙様式2-3（個表） '!M100,【参考】数式用!$J$3:$L$3,0)+9,FALSE))</f>
        <v/>
      </c>
      <c r="O100" s="451" t="s">
        <v>2393</v>
      </c>
      <c r="P100" s="337" t="str">
        <f t="shared" si="16"/>
        <v>未入力あり</v>
      </c>
      <c r="Q100" s="257" t="str">
        <f>IFERROR(IF(P100="未入力あり","",ROUNDDOWN(ROUNDDOWN($H100*$I100,0)*VLOOKUP($G100,【参考】数式用!$A$4:$E$54,3, FALSE),0)),"")</f>
        <v/>
      </c>
      <c r="R100" s="257" t="str">
        <f>IF(AM100="×", 0,IF(P100="未入力あり","",ROUNDDOWN(ROUNDDOWN($H100*$I100,0)*VLOOKUP($G100,【参考】数式用!$A$4:$E$54,4,FALSE),0)))</f>
        <v/>
      </c>
      <c r="S100" s="338" t="str">
        <f>IF(AN100="×", 0,IF(P100="未入力あり","",ROUNDDOWN(ROUNDDOWN($H100*$I100,0)*VLOOKUP($G100,【参考】数式用!$A$4:$E$54,5, FALSE),0)))</f>
        <v/>
      </c>
      <c r="T100" s="341"/>
      <c r="U100" s="342"/>
      <c r="V100" s="33"/>
      <c r="W100" s="771"/>
      <c r="X100" s="771"/>
      <c r="Y100" s="771"/>
      <c r="Z100" s="771"/>
      <c r="AA100" s="771"/>
      <c r="AB100" s="771"/>
      <c r="AC100" s="771"/>
      <c r="AD100" s="771"/>
      <c r="AE100" s="771"/>
      <c r="AF100" s="771"/>
      <c r="AG100" s="771"/>
      <c r="AI100" s="344"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4" t="str">
        <f>IF(基本情報入力シート!AD144="","",基本情報入力シート!AD144)</f>
        <v/>
      </c>
      <c r="I101" s="334" t="str">
        <f>IF(基本情報入力シート!AE144="","",基本情報入力シート!AE144)</f>
        <v/>
      </c>
      <c r="J101" s="449"/>
      <c r="K101" s="450"/>
      <c r="L101" s="448"/>
      <c r="M101" s="335" t="str">
        <f>IF(G101="", "", VLOOKUP(AO101,【参考】数式用!$AZ$3:$BA$6, 2, FALSE))</f>
        <v/>
      </c>
      <c r="N101" s="336" t="str">
        <f>IF(G101="","",VLOOKUP(G101,【参考】数式用!$A$4:$L$54,MATCH('別紙様式2-3（個表） '!M101,【参考】数式用!$J$3:$L$3,0)+9,FALSE))</f>
        <v/>
      </c>
      <c r="O101" s="452" t="s">
        <v>2393</v>
      </c>
      <c r="P101" s="337" t="str">
        <f t="shared" si="16"/>
        <v>未入力あり</v>
      </c>
      <c r="Q101" s="257" t="str">
        <f>IFERROR(IF(P101="未入力あり","",ROUNDDOWN(ROUNDDOWN($H101*$I101,0)*VLOOKUP($G101,【参考】数式用!$A$4:$E$54,3, FALSE),0)),"")</f>
        <v/>
      </c>
      <c r="R101" s="257" t="str">
        <f>IF(AM101="×", 0,IF(P101="未入力あり","",ROUNDDOWN(ROUNDDOWN($H101*$I101,0)*VLOOKUP($G101,【参考】数式用!$A$4:$E$54,4,FALSE),0)))</f>
        <v/>
      </c>
      <c r="S101" s="338" t="str">
        <f>IF(AN101="×", 0,IF(P101="未入力あり","",ROUNDDOWN(ROUNDDOWN($H101*$I101,0)*VLOOKUP($G101,【参考】数式用!$A$4:$E$54,5, FALSE),0)))</f>
        <v/>
      </c>
      <c r="T101" s="341"/>
      <c r="U101" s="342"/>
      <c r="V101" s="33"/>
      <c r="W101" s="771"/>
      <c r="X101" s="771"/>
      <c r="Y101" s="771"/>
      <c r="Z101" s="771"/>
      <c r="AA101" s="771"/>
      <c r="AB101" s="771"/>
      <c r="AC101" s="771"/>
      <c r="AD101" s="771"/>
      <c r="AE101" s="771"/>
      <c r="AF101" s="771"/>
      <c r="AG101" s="771"/>
      <c r="AI101" s="344"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4" t="str">
        <f>IF(基本情報入力シート!AD145="","",基本情報入力シート!AD145)</f>
        <v/>
      </c>
      <c r="I102" s="334" t="str">
        <f>IF(基本情報入力シート!AE145="","",基本情報入力シート!AE145)</f>
        <v/>
      </c>
      <c r="J102" s="449"/>
      <c r="K102" s="450"/>
      <c r="L102" s="448"/>
      <c r="M102" s="335" t="str">
        <f>IF(G102="", "", VLOOKUP(AO102,【参考】数式用!$AZ$3:$BA$6, 2, FALSE))</f>
        <v/>
      </c>
      <c r="N102" s="336" t="str">
        <f>IF(G102="","",VLOOKUP(G102,【参考】数式用!$A$4:$L$54,MATCH('別紙様式2-3（個表） '!M102,【参考】数式用!$J$3:$L$3,0)+9,FALSE))</f>
        <v/>
      </c>
      <c r="O102" s="452" t="s">
        <v>2393</v>
      </c>
      <c r="P102" s="337" t="str">
        <f t="shared" si="16"/>
        <v>未入力あり</v>
      </c>
      <c r="Q102" s="257" t="str">
        <f>IFERROR(IF(P102="未入力あり","",ROUNDDOWN(ROUNDDOWN($H102*$I102,0)*VLOOKUP($G102,【参考】数式用!$A$4:$E$54,3, FALSE),0)),"")</f>
        <v/>
      </c>
      <c r="R102" s="257" t="str">
        <f>IF(AM102="×", 0,IF(P102="未入力あり","",ROUNDDOWN(ROUNDDOWN($H102*$I102,0)*VLOOKUP($G102,【参考】数式用!$A$4:$E$54,4,FALSE),0)))</f>
        <v/>
      </c>
      <c r="S102" s="338" t="str">
        <f>IF(AN102="×", 0,IF(P102="未入力あり","",ROUNDDOWN(ROUNDDOWN($H102*$I102,0)*VLOOKUP($G102,【参考】数式用!$A$4:$E$54,5, FALSE),0)))</f>
        <v/>
      </c>
      <c r="T102" s="341"/>
      <c r="U102" s="342"/>
      <c r="V102" s="33"/>
      <c r="W102" s="771"/>
      <c r="X102" s="771"/>
      <c r="Y102" s="771"/>
      <c r="Z102" s="771"/>
      <c r="AA102" s="771"/>
      <c r="AB102" s="771"/>
      <c r="AC102" s="771"/>
      <c r="AD102" s="771"/>
      <c r="AE102" s="771"/>
      <c r="AF102" s="771"/>
      <c r="AG102" s="771"/>
      <c r="AI102" s="344"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4" t="str">
        <f>IF(基本情報入力シート!AD146="","",基本情報入力シート!AD146)</f>
        <v/>
      </c>
      <c r="I103" s="334" t="str">
        <f>IF(基本情報入力シート!AE146="","",基本情報入力シート!AE146)</f>
        <v/>
      </c>
      <c r="J103" s="449"/>
      <c r="K103" s="450"/>
      <c r="L103" s="448"/>
      <c r="M103" s="335" t="str">
        <f>IF(G103="", "", VLOOKUP(AO103,【参考】数式用!$AZ$3:$BA$6, 2, FALSE))</f>
        <v/>
      </c>
      <c r="N103" s="336" t="str">
        <f>IF(G103="","",VLOOKUP(G103,【参考】数式用!$A$4:$L$54,MATCH('別紙様式2-3（個表） '!M103,【参考】数式用!$J$3:$L$3,0)+9,FALSE))</f>
        <v/>
      </c>
      <c r="O103" s="451" t="s">
        <v>2393</v>
      </c>
      <c r="P103" s="337" t="str">
        <f t="shared" si="16"/>
        <v>未入力あり</v>
      </c>
      <c r="Q103" s="257" t="str">
        <f>IFERROR(IF(P103="未入力あり","",ROUNDDOWN(ROUNDDOWN($H103*$I103,0)*VLOOKUP($G103,【参考】数式用!$A$4:$E$54,3, FALSE),0)),"")</f>
        <v/>
      </c>
      <c r="R103" s="257" t="str">
        <f>IF(AM103="×", 0,IF(P103="未入力あり","",ROUNDDOWN(ROUNDDOWN($H103*$I103,0)*VLOOKUP($G103,【参考】数式用!$A$4:$E$54,4,FALSE),0)))</f>
        <v/>
      </c>
      <c r="S103" s="338" t="str">
        <f>IF(AN103="×", 0,IF(P103="未入力あり","",ROUNDDOWN(ROUNDDOWN($H103*$I103,0)*VLOOKUP($G103,【参考】数式用!$A$4:$E$54,5, FALSE),0)))</f>
        <v/>
      </c>
      <c r="T103" s="341"/>
      <c r="U103" s="342"/>
      <c r="V103" s="33"/>
      <c r="W103" s="771"/>
      <c r="X103" s="771"/>
      <c r="Y103" s="771"/>
      <c r="Z103" s="771"/>
      <c r="AA103" s="771"/>
      <c r="AB103" s="771"/>
      <c r="AC103" s="771"/>
      <c r="AD103" s="771"/>
      <c r="AE103" s="771"/>
      <c r="AF103" s="771"/>
      <c r="AG103" s="771"/>
      <c r="AI103" s="344"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4" t="str">
        <f>IF(基本情報入力シート!AD147="","",基本情報入力シート!AD147)</f>
        <v/>
      </c>
      <c r="I104" s="334" t="str">
        <f>IF(基本情報入力シート!AE147="","",基本情報入力シート!AE147)</f>
        <v/>
      </c>
      <c r="J104" s="449"/>
      <c r="K104" s="450"/>
      <c r="L104" s="448"/>
      <c r="M104" s="335" t="str">
        <f>IF(G104="", "", VLOOKUP(AO104,【参考】数式用!$AZ$3:$BA$6, 2, FALSE))</f>
        <v/>
      </c>
      <c r="N104" s="336" t="str">
        <f>IF(G104="","",VLOOKUP(G104,【参考】数式用!$A$4:$L$54,MATCH('別紙様式2-3（個表） '!M104,【参考】数式用!$J$3:$L$3,0)+9,FALSE))</f>
        <v/>
      </c>
      <c r="O104" s="452" t="s">
        <v>2393</v>
      </c>
      <c r="P104" s="337" t="str">
        <f t="shared" si="16"/>
        <v>未入力あり</v>
      </c>
      <c r="Q104" s="257" t="str">
        <f>IFERROR(IF(P104="未入力あり","",ROUNDDOWN(ROUNDDOWN($H104*$I104,0)*VLOOKUP($G104,【参考】数式用!$A$4:$E$54,3, FALSE),0)),"")</f>
        <v/>
      </c>
      <c r="R104" s="257" t="str">
        <f>IF(AM104="×", 0,IF(P104="未入力あり","",ROUNDDOWN(ROUNDDOWN($H104*$I104,0)*VLOOKUP($G104,【参考】数式用!$A$4:$E$54,4,FALSE),0)))</f>
        <v/>
      </c>
      <c r="S104" s="338" t="str">
        <f>IF(AN104="×", 0,IF(P104="未入力あり","",ROUNDDOWN(ROUNDDOWN($H104*$I104,0)*VLOOKUP($G104,【参考】数式用!$A$4:$E$54,5, FALSE),0)))</f>
        <v/>
      </c>
      <c r="T104" s="341"/>
      <c r="U104" s="342"/>
      <c r="V104" s="33"/>
      <c r="W104" s="771"/>
      <c r="X104" s="771"/>
      <c r="Y104" s="771"/>
      <c r="Z104" s="771"/>
      <c r="AA104" s="771"/>
      <c r="AB104" s="771"/>
      <c r="AC104" s="771"/>
      <c r="AD104" s="771"/>
      <c r="AE104" s="771"/>
      <c r="AF104" s="771"/>
      <c r="AG104" s="771"/>
      <c r="AI104" s="344"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4" t="str">
        <f>IF(基本情報入力シート!AD148="","",基本情報入力シート!AD148)</f>
        <v/>
      </c>
      <c r="I105" s="334" t="str">
        <f>IF(基本情報入力シート!AE148="","",基本情報入力シート!AE148)</f>
        <v/>
      </c>
      <c r="J105" s="449"/>
      <c r="K105" s="450"/>
      <c r="L105" s="448"/>
      <c r="M105" s="335" t="str">
        <f>IF(G105="", "", VLOOKUP(AO105,【参考】数式用!$AZ$3:$BA$6, 2, FALSE))</f>
        <v/>
      </c>
      <c r="N105" s="336" t="str">
        <f>IF(G105="","",VLOOKUP(G105,【参考】数式用!$A$4:$L$54,MATCH('別紙様式2-3（個表） '!M105,【参考】数式用!$J$3:$L$3,0)+9,FALSE))</f>
        <v/>
      </c>
      <c r="O105" s="452" t="s">
        <v>2393</v>
      </c>
      <c r="P105" s="337" t="str">
        <f t="shared" si="16"/>
        <v>未入力あり</v>
      </c>
      <c r="Q105" s="257" t="str">
        <f>IFERROR(IF(P105="未入力あり","",ROUNDDOWN(ROUNDDOWN($H105*$I105,0)*VLOOKUP($G105,【参考】数式用!$A$4:$E$54,3, FALSE),0)),"")</f>
        <v/>
      </c>
      <c r="R105" s="257" t="str">
        <f>IF(AM105="×", 0,IF(P105="未入力あり","",ROUNDDOWN(ROUNDDOWN($H105*$I105,0)*VLOOKUP($G105,【参考】数式用!$A$4:$E$54,4,FALSE),0)))</f>
        <v/>
      </c>
      <c r="S105" s="338" t="str">
        <f>IF(AN105="×", 0,IF(P105="未入力あり","",ROUNDDOWN(ROUNDDOWN($H105*$I105,0)*VLOOKUP($G105,【参考】数式用!$A$4:$E$54,5, FALSE),0)))</f>
        <v/>
      </c>
      <c r="T105" s="341"/>
      <c r="U105" s="342"/>
      <c r="V105" s="33"/>
      <c r="W105" s="771"/>
      <c r="X105" s="771"/>
      <c r="Y105" s="771"/>
      <c r="Z105" s="771"/>
      <c r="AA105" s="771"/>
      <c r="AB105" s="771"/>
      <c r="AC105" s="771"/>
      <c r="AD105" s="771"/>
      <c r="AE105" s="771"/>
      <c r="AF105" s="771"/>
      <c r="AG105" s="771"/>
      <c r="AI105" s="344"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4" t="str">
        <f>IF(基本情報入力シート!AD149="","",基本情報入力シート!AD149)</f>
        <v/>
      </c>
      <c r="I106" s="334" t="str">
        <f>IF(基本情報入力シート!AE149="","",基本情報入力シート!AE149)</f>
        <v/>
      </c>
      <c r="J106" s="449"/>
      <c r="K106" s="450"/>
      <c r="L106" s="448"/>
      <c r="M106" s="335" t="str">
        <f>IF(G106="", "", VLOOKUP(AO106,【参考】数式用!$AZ$3:$BA$6, 2, FALSE))</f>
        <v/>
      </c>
      <c r="N106" s="336" t="str">
        <f>IF(G106="","",VLOOKUP(G106,【参考】数式用!$A$4:$L$54,MATCH('別紙様式2-3（個表） '!M106,【参考】数式用!$J$3:$L$3,0)+9,FALSE))</f>
        <v/>
      </c>
      <c r="O106" s="451" t="s">
        <v>2393</v>
      </c>
      <c r="P106" s="337" t="str">
        <f t="shared" si="16"/>
        <v>未入力あり</v>
      </c>
      <c r="Q106" s="257" t="str">
        <f>IFERROR(IF(P106="未入力あり","",ROUNDDOWN(ROUNDDOWN($H106*$I106,0)*VLOOKUP($G106,【参考】数式用!$A$4:$E$54,3, FALSE),0)),"")</f>
        <v/>
      </c>
      <c r="R106" s="257" t="str">
        <f>IF(AM106="×", 0,IF(P106="未入力あり","",ROUNDDOWN(ROUNDDOWN($H106*$I106,0)*VLOOKUP($G106,【参考】数式用!$A$4:$E$54,4,FALSE),0)))</f>
        <v/>
      </c>
      <c r="S106" s="338" t="str">
        <f>IF(AN106="×", 0,IF(P106="未入力あり","",ROUNDDOWN(ROUNDDOWN($H106*$I106,0)*VLOOKUP($G106,【参考】数式用!$A$4:$E$54,5, FALSE),0)))</f>
        <v/>
      </c>
      <c r="T106" s="341"/>
      <c r="U106" s="342"/>
      <c r="V106" s="33"/>
      <c r="W106" s="771"/>
      <c r="X106" s="771"/>
      <c r="Y106" s="771"/>
      <c r="Z106" s="771"/>
      <c r="AA106" s="771"/>
      <c r="AB106" s="771"/>
      <c r="AC106" s="771"/>
      <c r="AD106" s="771"/>
      <c r="AE106" s="771"/>
      <c r="AF106" s="771"/>
      <c r="AG106" s="771"/>
      <c r="AI106" s="344"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4" t="str">
        <f>IF(基本情報入力シート!AD150="","",基本情報入力シート!AD150)</f>
        <v/>
      </c>
      <c r="I107" s="334" t="str">
        <f>IF(基本情報入力シート!AE150="","",基本情報入力シート!AE150)</f>
        <v/>
      </c>
      <c r="J107" s="449"/>
      <c r="K107" s="450"/>
      <c r="L107" s="448"/>
      <c r="M107" s="335" t="str">
        <f>IF(G107="", "", VLOOKUP(AO107,【参考】数式用!$AZ$3:$BA$6, 2, FALSE))</f>
        <v/>
      </c>
      <c r="N107" s="336" t="str">
        <f>IF(G107="","",VLOOKUP(G107,【参考】数式用!$A$4:$L$54,MATCH('別紙様式2-3（個表） '!M107,【参考】数式用!$J$3:$L$3,0)+9,FALSE))</f>
        <v/>
      </c>
      <c r="O107" s="452" t="s">
        <v>2393</v>
      </c>
      <c r="P107" s="337" t="str">
        <f t="shared" si="16"/>
        <v>未入力あり</v>
      </c>
      <c r="Q107" s="257" t="str">
        <f>IFERROR(IF(P107="未入力あり","",ROUNDDOWN(ROUNDDOWN($H107*$I107,0)*VLOOKUP($G107,【参考】数式用!$A$4:$E$54,3, FALSE),0)),"")</f>
        <v/>
      </c>
      <c r="R107" s="257" t="str">
        <f>IF(AM107="×", 0,IF(P107="未入力あり","",ROUNDDOWN(ROUNDDOWN($H107*$I107,0)*VLOOKUP($G107,【参考】数式用!$A$4:$E$54,4,FALSE),0)))</f>
        <v/>
      </c>
      <c r="S107" s="338" t="str">
        <f>IF(AN107="×", 0,IF(P107="未入力あり","",ROUNDDOWN(ROUNDDOWN($H107*$I107,0)*VLOOKUP($G107,【参考】数式用!$A$4:$E$54,5, FALSE),0)))</f>
        <v/>
      </c>
      <c r="T107" s="341"/>
      <c r="U107" s="342"/>
      <c r="V107" s="33"/>
      <c r="W107" s="771"/>
      <c r="X107" s="771"/>
      <c r="Y107" s="771"/>
      <c r="Z107" s="771"/>
      <c r="AA107" s="771"/>
      <c r="AB107" s="771"/>
      <c r="AC107" s="771"/>
      <c r="AD107" s="771"/>
      <c r="AE107" s="771"/>
      <c r="AF107" s="771"/>
      <c r="AG107" s="771"/>
      <c r="AI107" s="344"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4" t="str">
        <f>IF(基本情報入力シート!AD151="","",基本情報入力シート!AD151)</f>
        <v/>
      </c>
      <c r="I108" s="334" t="str">
        <f>IF(基本情報入力シート!AE151="","",基本情報入力シート!AE151)</f>
        <v/>
      </c>
      <c r="J108" s="449"/>
      <c r="K108" s="450"/>
      <c r="L108" s="448"/>
      <c r="M108" s="335" t="str">
        <f>IF(G108="", "", VLOOKUP(AO108,【参考】数式用!$AZ$3:$BA$6, 2, FALSE))</f>
        <v/>
      </c>
      <c r="N108" s="336" t="str">
        <f>IF(G108="","",VLOOKUP(G108,【参考】数式用!$A$4:$L$54,MATCH('別紙様式2-3（個表） '!M108,【参考】数式用!$J$3:$L$3,0)+9,FALSE))</f>
        <v/>
      </c>
      <c r="O108" s="452" t="s">
        <v>2393</v>
      </c>
      <c r="P108" s="337" t="str">
        <f t="shared" si="16"/>
        <v>未入力あり</v>
      </c>
      <c r="Q108" s="257" t="str">
        <f>IFERROR(IF(P108="未入力あり","",ROUNDDOWN(ROUNDDOWN($H108*$I108,0)*VLOOKUP($G108,【参考】数式用!$A$4:$E$54,3, FALSE),0)),"")</f>
        <v/>
      </c>
      <c r="R108" s="257" t="str">
        <f>IF(AM108="×", 0,IF(P108="未入力あり","",ROUNDDOWN(ROUNDDOWN($H108*$I108,0)*VLOOKUP($G108,【参考】数式用!$A$4:$E$54,4,FALSE),0)))</f>
        <v/>
      </c>
      <c r="S108" s="338" t="str">
        <f>IF(AN108="×", 0,IF(P108="未入力あり","",ROUNDDOWN(ROUNDDOWN($H108*$I108,0)*VLOOKUP($G108,【参考】数式用!$A$4:$E$54,5, FALSE),0)))</f>
        <v/>
      </c>
      <c r="T108" s="341"/>
      <c r="U108" s="342"/>
      <c r="V108" s="33"/>
      <c r="W108" s="771"/>
      <c r="X108" s="771"/>
      <c r="Y108" s="771"/>
      <c r="Z108" s="771"/>
      <c r="AA108" s="771"/>
      <c r="AB108" s="771"/>
      <c r="AC108" s="771"/>
      <c r="AD108" s="771"/>
      <c r="AE108" s="771"/>
      <c r="AF108" s="771"/>
      <c r="AG108" s="771"/>
      <c r="AI108" s="344"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4" t="str">
        <f>IF(基本情報入力シート!AD152="","",基本情報入力シート!AD152)</f>
        <v/>
      </c>
      <c r="I109" s="334" t="str">
        <f>IF(基本情報入力シート!AE152="","",基本情報入力シート!AE152)</f>
        <v/>
      </c>
      <c r="J109" s="449"/>
      <c r="K109" s="450"/>
      <c r="L109" s="448"/>
      <c r="M109" s="335" t="str">
        <f>IF(G109="", "", VLOOKUP(AO109,【参考】数式用!$AZ$3:$BA$6, 2, FALSE))</f>
        <v/>
      </c>
      <c r="N109" s="336" t="str">
        <f>IF(G109="","",VLOOKUP(G109,【参考】数式用!$A$4:$L$54,MATCH('別紙様式2-3（個表） '!M109,【参考】数式用!$J$3:$L$3,0)+9,FALSE))</f>
        <v/>
      </c>
      <c r="O109" s="451" t="s">
        <v>2393</v>
      </c>
      <c r="P109" s="337" t="str">
        <f t="shared" si="16"/>
        <v>未入力あり</v>
      </c>
      <c r="Q109" s="257" t="str">
        <f>IFERROR(IF(P109="未入力あり","",ROUNDDOWN(ROUNDDOWN($H109*$I109,0)*VLOOKUP($G109,【参考】数式用!$A$4:$E$54,3, FALSE),0)),"")</f>
        <v/>
      </c>
      <c r="R109" s="257" t="str">
        <f>IF(AM109="×", 0,IF(P109="未入力あり","",ROUNDDOWN(ROUNDDOWN($H109*$I109,0)*VLOOKUP($G109,【参考】数式用!$A$4:$E$54,4,FALSE),0)))</f>
        <v/>
      </c>
      <c r="S109" s="338" t="str">
        <f>IF(AN109="×", 0,IF(P109="未入力あり","",ROUNDDOWN(ROUNDDOWN($H109*$I109,0)*VLOOKUP($G109,【参考】数式用!$A$4:$E$54,5, FALSE),0)))</f>
        <v/>
      </c>
      <c r="T109" s="341"/>
      <c r="U109" s="342"/>
      <c r="V109" s="33"/>
      <c r="W109" s="771"/>
      <c r="X109" s="771"/>
      <c r="Y109" s="771"/>
      <c r="Z109" s="771"/>
      <c r="AA109" s="771"/>
      <c r="AB109" s="771"/>
      <c r="AC109" s="771"/>
      <c r="AD109" s="771"/>
      <c r="AE109" s="771"/>
      <c r="AF109" s="771"/>
      <c r="AG109" s="771"/>
      <c r="AI109" s="344"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4" t="str">
        <f>IF(基本情報入力シート!AD153="","",基本情報入力シート!AD153)</f>
        <v/>
      </c>
      <c r="I110" s="334" t="str">
        <f>IF(基本情報入力シート!AE153="","",基本情報入力シート!AE153)</f>
        <v/>
      </c>
      <c r="J110" s="449"/>
      <c r="K110" s="450"/>
      <c r="L110" s="448"/>
      <c r="M110" s="335" t="str">
        <f>IF(G110="", "", VLOOKUP(AO110,【参考】数式用!$AZ$3:$BA$6, 2, FALSE))</f>
        <v/>
      </c>
      <c r="N110" s="336" t="str">
        <f>IF(G110="","",VLOOKUP(G110,【参考】数式用!$A$4:$L$54,MATCH('別紙様式2-3（個表） '!M110,【参考】数式用!$J$3:$L$3,0)+9,FALSE))</f>
        <v/>
      </c>
      <c r="O110" s="452" t="s">
        <v>2393</v>
      </c>
      <c r="P110" s="337" t="str">
        <f t="shared" si="16"/>
        <v>未入力あり</v>
      </c>
      <c r="Q110" s="257" t="str">
        <f>IFERROR(IF(P110="未入力あり","",ROUNDDOWN(ROUNDDOWN($H110*$I110,0)*VLOOKUP($G110,【参考】数式用!$A$4:$E$54,3, FALSE),0)),"")</f>
        <v/>
      </c>
      <c r="R110" s="257" t="str">
        <f>IF(AM110="×", 0,IF(P110="未入力あり","",ROUNDDOWN(ROUNDDOWN($H110*$I110,0)*VLOOKUP($G110,【参考】数式用!$A$4:$E$54,4,FALSE),0)))</f>
        <v/>
      </c>
      <c r="S110" s="338" t="str">
        <f>IF(AN110="×", 0,IF(P110="未入力あり","",ROUNDDOWN(ROUNDDOWN($H110*$I110,0)*VLOOKUP($G110,【参考】数式用!$A$4:$E$54,5, FALSE),0)))</f>
        <v/>
      </c>
      <c r="T110" s="341"/>
      <c r="U110" s="342"/>
      <c r="V110" s="33"/>
      <c r="W110" s="771"/>
      <c r="X110" s="771"/>
      <c r="Y110" s="771"/>
      <c r="Z110" s="771"/>
      <c r="AA110" s="771"/>
      <c r="AB110" s="771"/>
      <c r="AC110" s="771"/>
      <c r="AD110" s="771"/>
      <c r="AE110" s="771"/>
      <c r="AF110" s="771"/>
      <c r="AG110" s="771"/>
      <c r="AI110" s="344"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4" t="str">
        <f>IF(基本情報入力シート!AD154="","",基本情報入力シート!AD154)</f>
        <v/>
      </c>
      <c r="I111" s="334" t="str">
        <f>IF(基本情報入力シート!AE154="","",基本情報入力シート!AE154)</f>
        <v/>
      </c>
      <c r="J111" s="449"/>
      <c r="K111" s="450"/>
      <c r="L111" s="448"/>
      <c r="M111" s="335" t="str">
        <f>IF(G111="", "", VLOOKUP(AO111,【参考】数式用!$AZ$3:$BA$6, 2, FALSE))</f>
        <v/>
      </c>
      <c r="N111" s="336" t="str">
        <f>IF(G111="","",VLOOKUP(G111,【参考】数式用!$A$4:$L$54,MATCH('別紙様式2-3（個表） '!M111,【参考】数式用!$J$3:$L$3,0)+9,FALSE))</f>
        <v/>
      </c>
      <c r="O111" s="452" t="s">
        <v>2393</v>
      </c>
      <c r="P111" s="337" t="str">
        <f t="shared" si="16"/>
        <v>未入力あり</v>
      </c>
      <c r="Q111" s="257" t="str">
        <f>IFERROR(IF(P111="未入力あり","",ROUNDDOWN(ROUNDDOWN($H111*$I111,0)*VLOOKUP($G111,【参考】数式用!$A$4:$E$54,3, FALSE),0)),"")</f>
        <v/>
      </c>
      <c r="R111" s="257" t="str">
        <f>IF(AM111="×", 0,IF(P111="未入力あり","",ROUNDDOWN(ROUNDDOWN($H111*$I111,0)*VLOOKUP($G111,【参考】数式用!$A$4:$E$54,4,FALSE),0)))</f>
        <v/>
      </c>
      <c r="S111" s="338" t="str">
        <f>IF(AN111="×", 0,IF(P111="未入力あり","",ROUNDDOWN(ROUNDDOWN($H111*$I111,0)*VLOOKUP($G111,【参考】数式用!$A$4:$E$54,5, FALSE),0)))</f>
        <v/>
      </c>
      <c r="T111" s="341"/>
      <c r="U111" s="342"/>
      <c r="V111" s="33"/>
      <c r="W111" s="771"/>
      <c r="X111" s="771"/>
      <c r="Y111" s="771"/>
      <c r="Z111" s="771"/>
      <c r="AA111" s="771"/>
      <c r="AB111" s="771"/>
      <c r="AC111" s="771"/>
      <c r="AD111" s="771"/>
      <c r="AE111" s="771"/>
      <c r="AF111" s="771"/>
      <c r="AG111" s="771"/>
      <c r="AI111" s="344"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4" t="str">
        <f>IF(基本情報入力シート!AD155="","",基本情報入力シート!AD155)</f>
        <v/>
      </c>
      <c r="I112" s="334" t="str">
        <f>IF(基本情報入力シート!AE155="","",基本情報入力シート!AE155)</f>
        <v/>
      </c>
      <c r="J112" s="449"/>
      <c r="K112" s="450"/>
      <c r="L112" s="448"/>
      <c r="M112" s="335" t="str">
        <f>IF(G112="", "", VLOOKUP(AO112,【参考】数式用!$AZ$3:$BA$6, 2, FALSE))</f>
        <v/>
      </c>
      <c r="N112" s="336" t="str">
        <f>IF(G112="","",VLOOKUP(G112,【参考】数式用!$A$4:$L$54,MATCH('別紙様式2-3（個表） '!M112,【参考】数式用!$J$3:$L$3,0)+9,FALSE))</f>
        <v/>
      </c>
      <c r="O112" s="451" t="s">
        <v>2393</v>
      </c>
      <c r="P112" s="337" t="str">
        <f t="shared" si="16"/>
        <v>未入力あり</v>
      </c>
      <c r="Q112" s="257" t="str">
        <f>IFERROR(IF(P112="未入力あり","",ROUNDDOWN(ROUNDDOWN($H112*$I112,0)*VLOOKUP($G112,【参考】数式用!$A$4:$E$54,3, FALSE),0)),"")</f>
        <v/>
      </c>
      <c r="R112" s="257" t="str">
        <f>IF(AM112="×", 0,IF(P112="未入力あり","",ROUNDDOWN(ROUNDDOWN($H112*$I112,0)*VLOOKUP($G112,【参考】数式用!$A$4:$E$54,4,FALSE),0)))</f>
        <v/>
      </c>
      <c r="S112" s="338" t="str">
        <f>IF(AN112="×", 0,IF(P112="未入力あり","",ROUNDDOWN(ROUNDDOWN($H112*$I112,0)*VLOOKUP($G112,【参考】数式用!$A$4:$E$54,5, FALSE),0)))</f>
        <v/>
      </c>
      <c r="T112" s="341"/>
      <c r="U112" s="342"/>
      <c r="V112" s="33"/>
      <c r="W112" s="771"/>
      <c r="X112" s="771"/>
      <c r="Y112" s="771"/>
      <c r="Z112" s="771"/>
      <c r="AA112" s="771"/>
      <c r="AB112" s="771"/>
      <c r="AC112" s="771"/>
      <c r="AD112" s="771"/>
      <c r="AE112" s="771"/>
      <c r="AF112" s="771"/>
      <c r="AG112" s="771"/>
      <c r="AI112" s="344"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4" t="str">
        <f>IF(基本情報入力シート!AD156="","",基本情報入力シート!AD156)</f>
        <v/>
      </c>
      <c r="I113" s="334" t="str">
        <f>IF(基本情報入力シート!AE156="","",基本情報入力シート!AE156)</f>
        <v/>
      </c>
      <c r="J113" s="449"/>
      <c r="K113" s="450"/>
      <c r="L113" s="448"/>
      <c r="M113" s="335" t="str">
        <f>IF(G113="", "", VLOOKUP(AO113,【参考】数式用!$AZ$3:$BA$6, 2, FALSE))</f>
        <v/>
      </c>
      <c r="N113" s="336" t="str">
        <f>IF(G113="","",VLOOKUP(G113,【参考】数式用!$A$4:$L$54,MATCH('別紙様式2-3（個表） '!M113,【参考】数式用!$J$3:$L$3,0)+9,FALSE))</f>
        <v/>
      </c>
      <c r="O113" s="452" t="s">
        <v>2393</v>
      </c>
      <c r="P113" s="337" t="str">
        <f t="shared" si="16"/>
        <v>未入力あり</v>
      </c>
      <c r="Q113" s="257" t="str">
        <f>IFERROR(IF(P113="未入力あり","",ROUNDDOWN(ROUNDDOWN($H113*$I113,0)*VLOOKUP($G113,【参考】数式用!$A$4:$E$54,3, FALSE),0)),"")</f>
        <v/>
      </c>
      <c r="R113" s="257" t="str">
        <f>IF(AM113="×", 0,IF(P113="未入力あり","",ROUNDDOWN(ROUNDDOWN($H113*$I113,0)*VLOOKUP($G113,【参考】数式用!$A$4:$E$54,4,FALSE),0)))</f>
        <v/>
      </c>
      <c r="S113" s="338" t="str">
        <f>IF(AN113="×", 0,IF(P113="未入力あり","",ROUNDDOWN(ROUNDDOWN($H113*$I113,0)*VLOOKUP($G113,【参考】数式用!$A$4:$E$54,5, FALSE),0)))</f>
        <v/>
      </c>
      <c r="T113" s="341"/>
      <c r="U113" s="342"/>
      <c r="V113" s="33"/>
      <c r="W113" s="771"/>
      <c r="X113" s="771"/>
      <c r="Y113" s="771"/>
      <c r="Z113" s="771"/>
      <c r="AA113" s="771"/>
      <c r="AB113" s="771"/>
      <c r="AC113" s="771"/>
      <c r="AD113" s="771"/>
      <c r="AE113" s="771"/>
      <c r="AF113" s="771"/>
      <c r="AG113" s="771"/>
      <c r="AI113" s="344"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5" t="str">
        <f>IF(基本情報入力シート!AD157="","",基本情報入力シート!AD157)</f>
        <v/>
      </c>
      <c r="I114" s="334" t="str">
        <f>IF(基本情報入力シート!AE157="","",基本情報入力シート!AE157)</f>
        <v/>
      </c>
      <c r="J114" s="449"/>
      <c r="K114" s="450"/>
      <c r="L114" s="448"/>
      <c r="M114" s="335" t="str">
        <f>IF(G114="", "", VLOOKUP(AO114,【参考】数式用!$AZ$3:$BA$6, 2, FALSE))</f>
        <v/>
      </c>
      <c r="N114" s="336" t="str">
        <f>IF(G114="","",VLOOKUP(G114,【参考】数式用!$A$4:$L$54,MATCH('別紙様式2-3（個表） '!M114,【参考】数式用!$J$3:$L$3,0)+9,FALSE))</f>
        <v/>
      </c>
      <c r="O114" s="452" t="s">
        <v>2393</v>
      </c>
      <c r="P114" s="337" t="str">
        <f t="shared" si="16"/>
        <v>未入力あり</v>
      </c>
      <c r="Q114" s="257" t="str">
        <f>IFERROR(IF(P114="未入力あり","",ROUNDDOWN(ROUNDDOWN($H114*$I114,0)*VLOOKUP($G114,【参考】数式用!$A$4:$E$54,3, FALSE),0)),"")</f>
        <v/>
      </c>
      <c r="R114" s="257" t="str">
        <f>IF(AM114="×", 0,IF(P114="未入力あり","",ROUNDDOWN(ROUNDDOWN($H114*$I114,0)*VLOOKUP($G114,【参考】数式用!$A$4:$E$54,4,FALSE),0)))</f>
        <v/>
      </c>
      <c r="S114" s="338" t="str">
        <f>IF(AN114="×", 0,IF(P114="未入力あり","",ROUNDDOWN(ROUNDDOWN($H114*$I114,0)*VLOOKUP($G114,【参考】数式用!$A$4:$E$54,5, FALSE),0)))</f>
        <v/>
      </c>
      <c r="T114" s="341"/>
      <c r="U114" s="342"/>
      <c r="V114" s="33"/>
      <c r="W114" s="771"/>
      <c r="X114" s="771"/>
      <c r="Y114" s="771"/>
      <c r="Z114" s="771"/>
      <c r="AA114" s="771"/>
      <c r="AB114" s="771"/>
      <c r="AC114" s="771"/>
      <c r="AD114" s="771"/>
      <c r="AE114" s="771"/>
      <c r="AF114" s="771"/>
      <c r="AG114" s="771"/>
      <c r="AI114" s="344"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VlweMpDvwbsXymkgqdCyH+LsG8y1Cmv4/jGej20L7dvrFIasM8RSb41TQmNUjNY9IPim5mUEx1taGwgOo02l5w==" saltValue="nFRAKnyRV4wI+s5pmpYbkg==" spinCount="100000" sheet="1" objects="1" scenarios="1"/>
  <dataConsolidate/>
  <mergeCells count="140">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L107">
    <cfRule type="containsText" dxfId="10" priority="3" operator="containsText" text="令和８年２月">
      <formula>NOT(ISERROR(SEARCH("令和８年２月",L107)))</formula>
    </cfRule>
  </conditionalFormatting>
  <conditionalFormatting sqref="O15:O114">
    <cfRule type="containsText" dxfId="9" priority="1" operator="containsText" text="令和８年２月">
      <formula>NOT(ISERROR(SEARCH("令和８年２月",O15)))</formula>
    </cfRule>
    <cfRule type="containsText" dxfId="8" priority="2" operator="containsText" text="令和８年３月">
      <formula>NOT(ISERROR(SEARCH("令和８年３月",O15)))</formula>
    </cfRule>
    <cfRule type="containsText" dxfId="7" priority="4" operator="containsText" text="令和８年１月,令和８年２月,令和８年３月">
      <formula>NOT(ISERROR(SEARCH("令和８年１月,令和８年２月,令和８年３月",O15)))</formula>
    </cfRule>
    <cfRule type="containsText" dxfId="6" priority="5" operator="containsText" text="令和８年１月">
      <formula>NOT(ISERROR(SEARCH("令和８年１月",O15)))</formula>
    </cfRule>
  </conditionalFormatting>
  <conditionalFormatting sqref="U15:U114">
    <cfRule type="expression" dxfId="5" priority="10">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B8A3C0-C043-4765-BEBC-85D953F4B2AF}">
  <sheetPr>
    <tabColor rgb="FFFFFF00"/>
  </sheetPr>
  <dimension ref="A1:Z39"/>
  <sheetViews>
    <sheetView view="pageBreakPreview" topLeftCell="A24" zoomScaleNormal="100" zoomScaleSheetLayoutView="100" workbookViewId="0">
      <selection activeCell="I40" sqref="I40"/>
    </sheetView>
  </sheetViews>
  <sheetFormatPr defaultColWidth="9" defaultRowHeight="14.4"/>
  <cols>
    <col min="1" max="19" width="4.5546875" style="453" customWidth="1"/>
    <col min="20" max="20" width="4.21875" style="453" customWidth="1"/>
    <col min="21" max="16384" width="9" style="453"/>
  </cols>
  <sheetData>
    <row r="1" spans="1:26" ht="15" thickBot="1">
      <c r="A1" s="453" t="s">
        <v>2502</v>
      </c>
      <c r="T1" s="454" t="s">
        <v>2503</v>
      </c>
    </row>
    <row r="2" spans="1:26" ht="15" thickBot="1">
      <c r="A2" s="882"/>
      <c r="B2" s="882"/>
      <c r="C2" s="882"/>
      <c r="D2" s="882"/>
      <c r="E2" s="882"/>
      <c r="F2" s="882"/>
      <c r="G2" s="882"/>
      <c r="H2" s="882"/>
      <c r="I2" s="882"/>
      <c r="J2" s="882"/>
      <c r="K2" s="882"/>
      <c r="L2" s="882"/>
      <c r="M2" s="882"/>
      <c r="N2" s="882"/>
      <c r="O2" s="882"/>
      <c r="P2" s="882"/>
      <c r="Q2" s="455"/>
      <c r="R2" s="455"/>
      <c r="S2" s="456" t="str">
        <f>IF(AND(N36&lt;&gt;"",N37&lt;&gt;"",N38&lt;&gt;"",N39&lt;&gt;"",O4&lt;&gt;"",Q4&lt;&gt;"",K10&lt;&gt;"",K11&lt;&gt;"",O11&lt;&gt;"",G20&lt;&gt;"",OR(AND(B30="○",B32&lt;&gt;"○"),AND(B30&lt;&gt;"○",B32="○"))),"○","×")</f>
        <v>×</v>
      </c>
      <c r="T2" s="457"/>
      <c r="U2" s="883" t="s">
        <v>2504</v>
      </c>
      <c r="V2" s="884"/>
      <c r="W2" s="884"/>
      <c r="X2" s="884"/>
      <c r="Y2" s="884"/>
      <c r="Z2" s="885"/>
    </row>
    <row r="3" spans="1:26">
      <c r="A3" s="882"/>
      <c r="B3" s="882"/>
      <c r="C3" s="882"/>
      <c r="D3" s="882"/>
      <c r="E3" s="882"/>
      <c r="F3" s="882"/>
      <c r="G3" s="882"/>
      <c r="H3" s="882"/>
      <c r="I3" s="882"/>
      <c r="J3" s="882"/>
      <c r="K3" s="882"/>
      <c r="L3" s="882"/>
      <c r="M3" s="882"/>
      <c r="N3" s="882"/>
      <c r="O3" s="882"/>
      <c r="P3" s="882"/>
      <c r="Q3" s="455"/>
      <c r="R3" s="455"/>
      <c r="U3" s="454"/>
    </row>
    <row r="4" spans="1:26">
      <c r="N4" s="458" t="s">
        <v>2505</v>
      </c>
      <c r="O4" s="459" t="str">
        <f>IF(基本情報入力シート!O42="","",基本情報入力シート!O42)</f>
        <v/>
      </c>
      <c r="P4" s="460" t="s">
        <v>2506</v>
      </c>
      <c r="Q4" s="459" t="str">
        <f>IF(基本情報入力シート!T42="","",基本情報入力シート!T42)</f>
        <v/>
      </c>
      <c r="R4" s="460" t="s">
        <v>76</v>
      </c>
      <c r="U4" s="453" t="str">
        <f>CONCATENATE(N4,O4,P4,Q4,R4)</f>
        <v>令和8年月日</v>
      </c>
    </row>
    <row r="5" spans="1:26">
      <c r="U5" s="461" t="s">
        <v>2507</v>
      </c>
    </row>
    <row r="7" spans="1:26">
      <c r="A7" s="453" t="s">
        <v>2508</v>
      </c>
    </row>
    <row r="10" spans="1:26">
      <c r="H10" s="886" t="s">
        <v>2509</v>
      </c>
      <c r="I10" s="886"/>
      <c r="K10" s="887" t="str">
        <f>IF(基本情報入力シート!L18="","",基本情報入力シート!L18)</f>
        <v/>
      </c>
      <c r="L10" s="887"/>
      <c r="M10" s="887"/>
      <c r="N10" s="887"/>
      <c r="O10" s="887"/>
      <c r="P10" s="887"/>
      <c r="Q10" s="887"/>
      <c r="R10" s="887"/>
      <c r="S10" s="887"/>
    </row>
    <row r="11" spans="1:26">
      <c r="H11" s="886" t="s">
        <v>2510</v>
      </c>
      <c r="I11" s="888"/>
      <c r="K11" s="887" t="str">
        <f>IF(基本情報入力シート!L22="","",基本情報入力シート!L22)</f>
        <v/>
      </c>
      <c r="L11" s="887"/>
      <c r="M11" s="887"/>
      <c r="O11" s="887" t="str">
        <f>IF(基本情報入力シート!L23="","",基本情報入力シート!L23)</f>
        <v/>
      </c>
      <c r="P11" s="887"/>
      <c r="Q11" s="887"/>
      <c r="R11" s="887"/>
    </row>
    <row r="12" spans="1:26">
      <c r="H12" s="889" t="s">
        <v>2511</v>
      </c>
      <c r="I12" s="890"/>
      <c r="K12" s="887"/>
      <c r="L12" s="887"/>
      <c r="M12" s="887"/>
      <c r="O12" s="887"/>
      <c r="P12" s="887"/>
      <c r="Q12" s="887"/>
      <c r="R12" s="887"/>
    </row>
    <row r="15" spans="1:26">
      <c r="A15" s="891" t="s">
        <v>2551</v>
      </c>
      <c r="B15" s="891"/>
      <c r="C15" s="891"/>
      <c r="D15" s="891"/>
      <c r="E15" s="891"/>
      <c r="F15" s="891"/>
      <c r="G15" s="891"/>
      <c r="H15" s="891"/>
      <c r="I15" s="891"/>
      <c r="J15" s="891"/>
      <c r="K15" s="891"/>
      <c r="L15" s="891"/>
      <c r="M15" s="891"/>
      <c r="N15" s="891"/>
      <c r="O15" s="891"/>
      <c r="P15" s="891"/>
      <c r="Q15" s="891"/>
      <c r="R15" s="891"/>
      <c r="S15" s="891"/>
    </row>
    <row r="17" spans="1:19">
      <c r="A17" s="873" t="s">
        <v>2512</v>
      </c>
      <c r="B17" s="873"/>
      <c r="C17" s="873"/>
      <c r="D17" s="873"/>
      <c r="E17" s="873"/>
      <c r="F17" s="873"/>
      <c r="G17" s="873"/>
      <c r="H17" s="873"/>
      <c r="I17" s="873"/>
      <c r="J17" s="873"/>
      <c r="K17" s="873"/>
      <c r="L17" s="873"/>
      <c r="M17" s="873"/>
      <c r="N17" s="873"/>
      <c r="O17" s="873"/>
      <c r="P17" s="873"/>
      <c r="Q17" s="873"/>
      <c r="R17" s="873"/>
      <c r="S17" s="873"/>
    </row>
    <row r="18" spans="1:19">
      <c r="A18" s="873"/>
      <c r="B18" s="873"/>
      <c r="C18" s="873"/>
      <c r="D18" s="873"/>
      <c r="E18" s="873"/>
      <c r="F18" s="873"/>
      <c r="G18" s="873"/>
      <c r="H18" s="873"/>
      <c r="I18" s="873"/>
      <c r="J18" s="873"/>
      <c r="K18" s="873"/>
      <c r="L18" s="873"/>
      <c r="M18" s="873"/>
      <c r="N18" s="873"/>
      <c r="O18" s="873"/>
      <c r="P18" s="873"/>
      <c r="Q18" s="873"/>
      <c r="R18" s="873"/>
      <c r="S18" s="873"/>
    </row>
    <row r="19" spans="1:19">
      <c r="A19" s="891" t="s">
        <v>2513</v>
      </c>
      <c r="B19" s="891"/>
      <c r="C19" s="891"/>
      <c r="D19" s="891"/>
      <c r="E19" s="891"/>
      <c r="F19" s="891"/>
      <c r="G19" s="891"/>
      <c r="H19" s="891"/>
      <c r="I19" s="891"/>
      <c r="J19" s="891"/>
      <c r="K19" s="891"/>
      <c r="L19" s="891"/>
      <c r="M19" s="891"/>
      <c r="N19" s="891"/>
      <c r="O19" s="891"/>
      <c r="P19" s="891"/>
      <c r="Q19" s="891"/>
      <c r="R19" s="891"/>
      <c r="S19" s="891"/>
    </row>
    <row r="20" spans="1:19">
      <c r="A20" s="453" t="s">
        <v>2514</v>
      </c>
      <c r="F20" s="464" t="s">
        <v>2515</v>
      </c>
      <c r="G20" s="892">
        <f>IF('別紙様式2-3（個表） '!E6="","",'別紙様式2-3（個表） '!E6)</f>
        <v>0</v>
      </c>
      <c r="H20" s="892"/>
      <c r="I20" s="892"/>
      <c r="J20" s="892"/>
      <c r="K20" s="453" t="s">
        <v>2516</v>
      </c>
    </row>
    <row r="21" spans="1:19">
      <c r="A21" s="462"/>
      <c r="B21" s="462"/>
      <c r="C21" s="462"/>
      <c r="D21" s="462"/>
      <c r="E21" s="462"/>
      <c r="F21" s="462"/>
      <c r="G21" s="462"/>
      <c r="H21" s="462"/>
      <c r="I21" s="462"/>
      <c r="J21" s="462"/>
      <c r="K21" s="462"/>
      <c r="L21" s="462"/>
      <c r="M21" s="462"/>
      <c r="N21" s="462"/>
      <c r="O21" s="462"/>
      <c r="P21" s="462"/>
      <c r="Q21" s="462"/>
      <c r="R21" s="462"/>
      <c r="S21" s="462"/>
    </row>
    <row r="22" spans="1:19">
      <c r="A22" s="873" t="s">
        <v>2517</v>
      </c>
      <c r="B22" s="873"/>
      <c r="C22" s="873"/>
      <c r="D22" s="873"/>
      <c r="E22" s="873"/>
      <c r="F22" s="873"/>
      <c r="G22" s="873"/>
      <c r="H22" s="873"/>
      <c r="I22" s="873"/>
      <c r="J22" s="873"/>
      <c r="K22" s="873"/>
      <c r="L22" s="873"/>
      <c r="M22" s="873"/>
      <c r="N22" s="873"/>
      <c r="O22" s="873"/>
      <c r="P22" s="873"/>
      <c r="Q22" s="873"/>
      <c r="R22" s="873"/>
      <c r="S22" s="873"/>
    </row>
    <row r="23" spans="1:19" ht="14.4" customHeight="1">
      <c r="A23" s="872" t="s">
        <v>2518</v>
      </c>
      <c r="B23" s="872"/>
      <c r="C23" s="881" t="s">
        <v>2519</v>
      </c>
      <c r="D23" s="881"/>
      <c r="E23" s="881"/>
      <c r="F23" s="881"/>
      <c r="G23" s="881"/>
      <c r="H23" s="881"/>
      <c r="I23" s="881"/>
      <c r="J23" s="881"/>
      <c r="K23" s="881"/>
      <c r="L23" s="881"/>
      <c r="M23" s="881"/>
      <c r="N23" s="881"/>
      <c r="O23" s="881"/>
      <c r="P23" s="881"/>
      <c r="Q23" s="881"/>
      <c r="R23" s="881"/>
      <c r="S23" s="881"/>
    </row>
    <row r="24" spans="1:19" ht="54" customHeight="1">
      <c r="A24" s="465"/>
      <c r="B24" s="465"/>
      <c r="C24" s="881"/>
      <c r="D24" s="881"/>
      <c r="E24" s="881"/>
      <c r="F24" s="881"/>
      <c r="G24" s="881"/>
      <c r="H24" s="881"/>
      <c r="I24" s="881"/>
      <c r="J24" s="881"/>
      <c r="K24" s="881"/>
      <c r="L24" s="881"/>
      <c r="M24" s="881"/>
      <c r="N24" s="881"/>
      <c r="O24" s="881"/>
      <c r="P24" s="881"/>
      <c r="Q24" s="881"/>
      <c r="R24" s="881"/>
      <c r="S24" s="881"/>
    </row>
    <row r="25" spans="1:19">
      <c r="A25" s="872" t="s">
        <v>2520</v>
      </c>
      <c r="B25" s="872"/>
      <c r="C25" s="873" t="s">
        <v>2521</v>
      </c>
      <c r="D25" s="873"/>
      <c r="E25" s="873"/>
      <c r="F25" s="873"/>
      <c r="G25" s="873"/>
      <c r="H25" s="873"/>
      <c r="I25" s="873"/>
      <c r="J25" s="873"/>
      <c r="K25" s="873"/>
      <c r="L25" s="873"/>
      <c r="M25" s="873"/>
      <c r="N25" s="873"/>
      <c r="O25" s="873"/>
      <c r="P25" s="873"/>
      <c r="Q25" s="873"/>
      <c r="R25" s="873"/>
      <c r="S25" s="873"/>
    </row>
    <row r="26" spans="1:19">
      <c r="C26" s="873"/>
      <c r="D26" s="873"/>
      <c r="E26" s="873"/>
      <c r="F26" s="873"/>
      <c r="G26" s="873"/>
      <c r="H26" s="873"/>
      <c r="I26" s="873"/>
      <c r="J26" s="873"/>
      <c r="K26" s="873"/>
      <c r="L26" s="873"/>
      <c r="M26" s="873"/>
      <c r="N26" s="873"/>
      <c r="O26" s="873"/>
      <c r="P26" s="873"/>
      <c r="Q26" s="873"/>
      <c r="R26" s="873"/>
      <c r="S26" s="873"/>
    </row>
    <row r="27" spans="1:19">
      <c r="A27" s="874" t="s">
        <v>2522</v>
      </c>
      <c r="B27" s="875"/>
      <c r="C27" s="453" t="s">
        <v>2523</v>
      </c>
      <c r="I27" s="453" t="s">
        <v>2524</v>
      </c>
      <c r="M27" s="463"/>
      <c r="N27" s="463"/>
      <c r="O27" s="463"/>
      <c r="P27" s="463"/>
      <c r="Q27" s="463"/>
      <c r="R27" s="463"/>
      <c r="S27" s="463"/>
    </row>
    <row r="28" spans="1:19">
      <c r="S28" s="466"/>
    </row>
    <row r="29" spans="1:19" ht="15" thickBot="1">
      <c r="A29" s="876" t="s">
        <v>2525</v>
      </c>
      <c r="B29" s="876"/>
      <c r="C29" s="876"/>
      <c r="D29" s="876"/>
      <c r="E29" s="876"/>
      <c r="F29" s="876"/>
      <c r="G29" s="876"/>
      <c r="H29" s="876"/>
      <c r="I29" s="876"/>
      <c r="J29" s="876"/>
      <c r="K29" s="876"/>
      <c r="L29" s="876"/>
      <c r="M29" s="876"/>
      <c r="N29" s="876"/>
      <c r="O29" s="876"/>
      <c r="P29" s="876"/>
      <c r="Q29" s="876"/>
      <c r="R29" s="876"/>
      <c r="S29" s="876"/>
    </row>
    <row r="30" spans="1:19">
      <c r="A30" s="466" t="s">
        <v>2526</v>
      </c>
      <c r="B30" s="866"/>
      <c r="C30" s="877" t="s">
        <v>2557</v>
      </c>
      <c r="D30" s="877"/>
      <c r="E30" s="877"/>
      <c r="F30" s="877"/>
      <c r="G30" s="877"/>
      <c r="H30" s="877"/>
      <c r="I30" s="877"/>
      <c r="J30" s="877"/>
      <c r="K30" s="877"/>
      <c r="L30" s="877"/>
      <c r="M30" s="877"/>
      <c r="N30" s="877"/>
      <c r="O30" s="877"/>
      <c r="P30" s="877"/>
      <c r="Q30" s="877"/>
      <c r="R30" s="877"/>
      <c r="S30" s="878"/>
    </row>
    <row r="31" spans="1:19" ht="29.4" customHeight="1" thickBot="1">
      <c r="A31" s="466"/>
      <c r="B31" s="867"/>
      <c r="C31" s="879" t="s">
        <v>2556</v>
      </c>
      <c r="D31" s="879"/>
      <c r="E31" s="879"/>
      <c r="F31" s="879"/>
      <c r="G31" s="879"/>
      <c r="H31" s="879"/>
      <c r="I31" s="879"/>
      <c r="J31" s="879"/>
      <c r="K31" s="879"/>
      <c r="L31" s="879"/>
      <c r="M31" s="879"/>
      <c r="N31" s="879"/>
      <c r="O31" s="879"/>
      <c r="P31" s="879"/>
      <c r="Q31" s="879"/>
      <c r="R31" s="879"/>
      <c r="S31" s="880"/>
    </row>
    <row r="32" spans="1:19">
      <c r="A32" s="466" t="s">
        <v>2527</v>
      </c>
      <c r="B32" s="866"/>
      <c r="C32" s="868" t="s">
        <v>2528</v>
      </c>
      <c r="D32" s="868"/>
      <c r="E32" s="868"/>
      <c r="F32" s="868"/>
      <c r="G32" s="868"/>
      <c r="H32" s="868"/>
      <c r="I32" s="868"/>
      <c r="J32" s="868"/>
      <c r="K32" s="868"/>
      <c r="L32" s="868"/>
      <c r="M32" s="868"/>
      <c r="N32" s="868"/>
      <c r="O32" s="868"/>
      <c r="P32" s="868"/>
      <c r="Q32" s="868"/>
      <c r="R32" s="868"/>
      <c r="S32" s="869"/>
    </row>
    <row r="33" spans="1:19" ht="15" thickBot="1">
      <c r="B33" s="867"/>
      <c r="C33" s="870"/>
      <c r="D33" s="870"/>
      <c r="E33" s="870"/>
      <c r="F33" s="870"/>
      <c r="G33" s="870"/>
      <c r="H33" s="870"/>
      <c r="I33" s="870"/>
      <c r="J33" s="870"/>
      <c r="K33" s="870"/>
      <c r="L33" s="870"/>
      <c r="M33" s="870"/>
      <c r="N33" s="870"/>
      <c r="O33" s="870"/>
      <c r="P33" s="870"/>
      <c r="Q33" s="870"/>
      <c r="R33" s="870"/>
      <c r="S33" s="871"/>
    </row>
    <row r="34" spans="1:19">
      <c r="C34" s="460"/>
      <c r="D34" s="460"/>
      <c r="E34" s="460"/>
      <c r="F34" s="460"/>
    </row>
    <row r="35" spans="1:19">
      <c r="K35" s="453" t="s">
        <v>2529</v>
      </c>
    </row>
    <row r="36" spans="1:19">
      <c r="A36" s="467"/>
      <c r="K36" s="861" t="s">
        <v>2530</v>
      </c>
      <c r="L36" s="861"/>
      <c r="M36" s="861"/>
      <c r="N36" s="862"/>
      <c r="O36" s="862"/>
      <c r="P36" s="862"/>
      <c r="Q36" s="862"/>
      <c r="R36" s="862"/>
      <c r="S36" s="862"/>
    </row>
    <row r="37" spans="1:19">
      <c r="A37" s="467"/>
      <c r="K37" s="861" t="s">
        <v>2531</v>
      </c>
      <c r="L37" s="861"/>
      <c r="M37" s="861"/>
      <c r="N37" s="863"/>
      <c r="O37" s="864"/>
      <c r="P37" s="864"/>
      <c r="Q37" s="864"/>
      <c r="R37" s="864"/>
      <c r="S37" s="865"/>
    </row>
    <row r="38" spans="1:19">
      <c r="K38" s="860" t="s">
        <v>31</v>
      </c>
      <c r="L38" s="861" t="s">
        <v>16</v>
      </c>
      <c r="M38" s="861"/>
      <c r="N38" s="995"/>
      <c r="O38" s="995"/>
      <c r="P38" s="995"/>
      <c r="Q38" s="995"/>
      <c r="R38" s="995"/>
      <c r="S38" s="995"/>
    </row>
    <row r="39" spans="1:19">
      <c r="K39" s="860"/>
      <c r="L39" s="861" t="s">
        <v>17</v>
      </c>
      <c r="M39" s="861"/>
      <c r="N39" s="863"/>
      <c r="O39" s="864"/>
      <c r="P39" s="864"/>
      <c r="Q39" s="864"/>
      <c r="R39" s="864"/>
      <c r="S39" s="865"/>
    </row>
  </sheetData>
  <sheetProtection algorithmName="SHA-512" hashValue="hXIlVWsSv9nTZc6dcKQ3Jrzg2KYVbmDMZK3DcuzBU3otDgn1IimQ5nBR0evHZOsWyVmvM+yzUp3RNk3LH+D7IQ==" saltValue="A0lbOByLtbC9qjOKMKIx4A==" spinCount="100000" sheet="1" objects="1" scenarios="1"/>
  <mergeCells count="33">
    <mergeCell ref="A23:B23"/>
    <mergeCell ref="C23:S24"/>
    <mergeCell ref="A2:P3"/>
    <mergeCell ref="U2:Z2"/>
    <mergeCell ref="H10:I10"/>
    <mergeCell ref="K10:S10"/>
    <mergeCell ref="H11:I11"/>
    <mergeCell ref="K11:M12"/>
    <mergeCell ref="O11:R12"/>
    <mergeCell ref="H12:I12"/>
    <mergeCell ref="A15:S15"/>
    <mergeCell ref="A17:S18"/>
    <mergeCell ref="A19:S19"/>
    <mergeCell ref="G20:J20"/>
    <mergeCell ref="A22:S22"/>
    <mergeCell ref="A25:B25"/>
    <mergeCell ref="C25:S26"/>
    <mergeCell ref="A27:B27"/>
    <mergeCell ref="A29:S29"/>
    <mergeCell ref="B30:B31"/>
    <mergeCell ref="C30:S30"/>
    <mergeCell ref="C31:S31"/>
    <mergeCell ref="B32:B33"/>
    <mergeCell ref="C32:S33"/>
    <mergeCell ref="K36:M36"/>
    <mergeCell ref="N36:S36"/>
    <mergeCell ref="K37:M37"/>
    <mergeCell ref="N37:S37"/>
    <mergeCell ref="K38:K39"/>
    <mergeCell ref="L38:M38"/>
    <mergeCell ref="N38:S38"/>
    <mergeCell ref="L39:M39"/>
    <mergeCell ref="N39:S39"/>
  </mergeCells>
  <phoneticPr fontId="10"/>
  <conditionalFormatting sqref="A4:S22 A23:C23 A24:B24 A25:S39">
    <cfRule type="expression" dxfId="4" priority="1">
      <formula>$A$2&lt;&gt;""</formula>
    </cfRule>
  </conditionalFormatting>
  <conditionalFormatting sqref="B30:B31">
    <cfRule type="expression" dxfId="3" priority="3">
      <formula>$B$32="○"</formula>
    </cfRule>
  </conditionalFormatting>
  <conditionalFormatting sqref="B32:B33">
    <cfRule type="expression" dxfId="2" priority="2">
      <formula>$B$30="○"</formula>
    </cfRule>
  </conditionalFormatting>
  <dataValidations count="1">
    <dataValidation type="list" allowBlank="1" showInputMessage="1" showErrorMessage="1" sqref="B30:B33" xr:uid="{2881F101-25B3-4BFB-A65C-5CFFD571336F}">
      <formula1>"○,　"</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57C33-5F8F-4EAE-BAD7-234ECA70076E}">
  <sheetPr>
    <tabColor rgb="FFFFFF00"/>
    <pageSetUpPr fitToPage="1"/>
  </sheetPr>
  <dimension ref="A1:X23"/>
  <sheetViews>
    <sheetView view="pageBreakPreview" topLeftCell="A5" zoomScale="85" zoomScaleNormal="100" zoomScaleSheetLayoutView="85" workbookViewId="0">
      <selection activeCell="E11" sqref="E11:L11"/>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468" t="s">
        <v>2532</v>
      </c>
      <c r="B1" s="469"/>
    </row>
    <row r="2" spans="1:24" ht="19.95" customHeight="1" thickBot="1">
      <c r="A2" s="468"/>
      <c r="L2" s="470" t="str">
        <f>IF(AND(E3&lt;&gt;"",I3&lt;&gt;"",E4&lt;&gt;"",E5&lt;&gt;"",E6&lt;&gt;"",E7&lt;&gt;"",E8&lt;&gt;"",E9&lt;&gt;"",E10&lt;&gt;"",E11&lt;&gt;"",B16&lt;&gt;"",G16&lt;&gt;"",B18&lt;&gt;"",B19&lt;&gt;""),"○","×")</f>
        <v>×</v>
      </c>
      <c r="M2" s="29"/>
      <c r="N2" s="826" t="s">
        <v>2504</v>
      </c>
      <c r="O2" s="735"/>
      <c r="P2" s="735"/>
      <c r="Q2" s="735"/>
      <c r="R2" s="735"/>
      <c r="S2" s="736"/>
      <c r="T2" s="72"/>
      <c r="U2" s="72"/>
      <c r="V2" s="72"/>
      <c r="W2" s="72"/>
      <c r="X2" s="72"/>
    </row>
    <row r="3" spans="1:24" ht="30" customHeight="1">
      <c r="C3" s="916" t="s">
        <v>2533</v>
      </c>
      <c r="D3" s="917"/>
      <c r="E3" s="916" t="str">
        <f>IF(基本情報入力シート!L19="","",基本情報入力シート!L19)</f>
        <v/>
      </c>
      <c r="F3" s="928"/>
      <c r="G3" s="928"/>
      <c r="H3" s="471" t="s">
        <v>2534</v>
      </c>
      <c r="I3" s="928" t="str">
        <f>IF(基本情報入力シート!Q19="","",基本情報入力シート!Q19)</f>
        <v/>
      </c>
      <c r="J3" s="928"/>
      <c r="K3" s="928"/>
      <c r="L3" s="917"/>
    </row>
    <row r="4" spans="1:24" ht="30" customHeight="1">
      <c r="C4" s="916" t="s">
        <v>2535</v>
      </c>
      <c r="D4" s="917"/>
      <c r="E4" s="929" t="str">
        <f>IF(基本情報入力シート!L20="","",基本情報入力シート!L20)</f>
        <v/>
      </c>
      <c r="F4" s="930"/>
      <c r="G4" s="930"/>
      <c r="H4" s="930"/>
      <c r="I4" s="930"/>
      <c r="J4" s="930"/>
      <c r="K4" s="930"/>
      <c r="L4" s="931"/>
    </row>
    <row r="5" spans="1:24" ht="30" customHeight="1">
      <c r="C5" s="916" t="s">
        <v>2536</v>
      </c>
      <c r="D5" s="917"/>
      <c r="E5" s="918" t="str">
        <f>IF(基本情報入力シート!L17="","",基本情報入力シート!L17)</f>
        <v/>
      </c>
      <c r="F5" s="919"/>
      <c r="G5" s="919"/>
      <c r="H5" s="919"/>
      <c r="I5" s="919"/>
      <c r="J5" s="919"/>
      <c r="K5" s="919"/>
      <c r="L5" s="920"/>
    </row>
    <row r="6" spans="1:24" ht="30" customHeight="1">
      <c r="C6" s="916" t="s">
        <v>3</v>
      </c>
      <c r="D6" s="917"/>
      <c r="E6" s="918" t="str">
        <f>IF(基本情報入力シート!L18="","",基本情報入力シート!L18)</f>
        <v/>
      </c>
      <c r="F6" s="919"/>
      <c r="G6" s="919"/>
      <c r="H6" s="919"/>
      <c r="I6" s="919"/>
      <c r="J6" s="919"/>
      <c r="K6" s="919"/>
      <c r="L6" s="920"/>
    </row>
    <row r="7" spans="1:24" ht="30" customHeight="1">
      <c r="C7" s="916" t="s">
        <v>2537</v>
      </c>
      <c r="D7" s="917"/>
      <c r="E7" s="925"/>
      <c r="F7" s="926"/>
      <c r="G7" s="926"/>
      <c r="H7" s="926"/>
      <c r="I7" s="926"/>
      <c r="J7" s="926"/>
      <c r="K7" s="926"/>
      <c r="L7" s="927"/>
    </row>
    <row r="8" spans="1:24" ht="30" customHeight="1">
      <c r="C8" s="916" t="s">
        <v>2538</v>
      </c>
      <c r="D8" s="917"/>
      <c r="E8" s="918" t="str">
        <f>IF(基本情報入力シート!L22="","",基本情報入力シート!L22)</f>
        <v/>
      </c>
      <c r="F8" s="919"/>
      <c r="G8" s="919"/>
      <c r="H8" s="919"/>
      <c r="I8" s="919"/>
      <c r="J8" s="919"/>
      <c r="K8" s="919"/>
      <c r="L8" s="920"/>
    </row>
    <row r="9" spans="1:24" ht="30" customHeight="1">
      <c r="C9" s="923" t="s">
        <v>2539</v>
      </c>
      <c r="D9" s="924"/>
      <c r="E9" s="925"/>
      <c r="F9" s="926"/>
      <c r="G9" s="926"/>
      <c r="H9" s="926"/>
      <c r="I9" s="926"/>
      <c r="J9" s="926"/>
      <c r="K9" s="926"/>
      <c r="L9" s="927"/>
      <c r="N9" s="915"/>
      <c r="O9" s="915"/>
      <c r="P9" s="915"/>
      <c r="Q9" s="915"/>
      <c r="R9" s="915"/>
      <c r="S9" s="915"/>
    </row>
    <row r="10" spans="1:24" ht="30" customHeight="1">
      <c r="C10" s="916" t="s">
        <v>2540</v>
      </c>
      <c r="D10" s="917"/>
      <c r="E10" s="918" t="str">
        <f>IF(基本情報入力シート!L23="","",基本情報入力シート!L23)</f>
        <v/>
      </c>
      <c r="F10" s="919"/>
      <c r="G10" s="919"/>
      <c r="H10" s="919"/>
      <c r="I10" s="919"/>
      <c r="J10" s="919"/>
      <c r="K10" s="919"/>
      <c r="L10" s="920"/>
    </row>
    <row r="11" spans="1:24" ht="30" customHeight="1">
      <c r="C11" s="916" t="s">
        <v>2541</v>
      </c>
      <c r="D11" s="917"/>
      <c r="E11" s="918" t="str">
        <f>IF(基本情報入力シート!L27="","",基本情報入力シート!L27)</f>
        <v/>
      </c>
      <c r="F11" s="919"/>
      <c r="G11" s="919"/>
      <c r="H11" s="919"/>
      <c r="I11" s="919"/>
      <c r="J11" s="919"/>
      <c r="K11" s="919"/>
      <c r="L11" s="920"/>
    </row>
    <row r="12" spans="1:24" ht="30" customHeight="1">
      <c r="A12" s="468"/>
    </row>
    <row r="13" spans="1:24" ht="30" customHeight="1">
      <c r="A13" s="921" t="s">
        <v>2542</v>
      </c>
      <c r="B13" s="921"/>
      <c r="C13" s="921"/>
      <c r="D13" s="921"/>
      <c r="E13" s="921"/>
      <c r="F13" s="921"/>
      <c r="G13" s="921"/>
      <c r="H13" s="921"/>
      <c r="I13" s="921"/>
      <c r="J13" s="921"/>
      <c r="K13" s="921"/>
      <c r="L13" s="921"/>
    </row>
    <row r="14" spans="1:24" ht="32.4" customHeight="1">
      <c r="A14" s="922" t="s">
        <v>2552</v>
      </c>
      <c r="B14" s="922"/>
      <c r="C14" s="922"/>
      <c r="D14" s="922"/>
      <c r="E14" s="922"/>
      <c r="F14" s="922"/>
      <c r="G14" s="922"/>
      <c r="H14" s="922"/>
      <c r="I14" s="922"/>
      <c r="J14" s="922"/>
      <c r="K14" s="922"/>
      <c r="L14" s="922"/>
    </row>
    <row r="15" spans="1:24" ht="30" customHeight="1" thickBot="1">
      <c r="A15" s="893" t="s">
        <v>2543</v>
      </c>
      <c r="B15" s="893"/>
      <c r="C15" s="893"/>
      <c r="D15" s="893"/>
      <c r="E15" s="893"/>
      <c r="F15" s="893"/>
      <c r="G15" s="893"/>
      <c r="H15" s="893"/>
      <c r="I15" s="893"/>
      <c r="J15" s="893"/>
      <c r="K15" s="893"/>
      <c r="L15" s="893"/>
    </row>
    <row r="16" spans="1:24" ht="25.05" customHeight="1" thickBot="1">
      <c r="A16" s="472" t="s">
        <v>2544</v>
      </c>
      <c r="B16" s="907"/>
      <c r="C16" s="908"/>
      <c r="D16" s="909" t="s">
        <v>2545</v>
      </c>
      <c r="E16" s="910"/>
      <c r="F16" s="911"/>
      <c r="G16" s="912"/>
      <c r="H16" s="913"/>
      <c r="I16" s="913"/>
      <c r="J16" s="913"/>
      <c r="K16" s="913"/>
      <c r="L16" s="914"/>
      <c r="N16" s="896"/>
      <c r="O16" s="896"/>
    </row>
    <row r="17" spans="1:12" ht="30" customHeight="1" thickBot="1">
      <c r="A17" s="473" t="s">
        <v>2546</v>
      </c>
      <c r="B17" s="897"/>
      <c r="C17" s="898"/>
      <c r="D17" s="899" t="s">
        <v>2547</v>
      </c>
      <c r="E17" s="899"/>
      <c r="F17" s="899"/>
      <c r="G17" s="899"/>
      <c r="H17" s="899"/>
      <c r="I17" s="899"/>
      <c r="J17" s="899"/>
      <c r="K17" s="899"/>
      <c r="L17" s="900"/>
    </row>
    <row r="18" spans="1:12" ht="30" customHeight="1" thickBot="1">
      <c r="A18" s="474" t="s">
        <v>2548</v>
      </c>
      <c r="B18" s="901"/>
      <c r="C18" s="902"/>
      <c r="D18" s="902"/>
      <c r="E18" s="902"/>
      <c r="F18" s="902"/>
      <c r="G18" s="902"/>
      <c r="H18" s="902"/>
      <c r="I18" s="902"/>
      <c r="J18" s="902"/>
      <c r="K18" s="902"/>
      <c r="L18" s="903"/>
    </row>
    <row r="19" spans="1:12" ht="42" customHeight="1" thickBot="1">
      <c r="A19" s="475" t="s">
        <v>2553</v>
      </c>
      <c r="B19" s="904"/>
      <c r="C19" s="905"/>
      <c r="D19" s="905"/>
      <c r="E19" s="905"/>
      <c r="F19" s="905"/>
      <c r="G19" s="905"/>
      <c r="H19" s="905"/>
      <c r="I19" s="905"/>
      <c r="J19" s="905"/>
      <c r="K19" s="905"/>
      <c r="L19" s="906"/>
    </row>
    <row r="20" spans="1:12" ht="14.4">
      <c r="A20" s="476"/>
    </row>
    <row r="21" spans="1:12" ht="19.95" customHeight="1">
      <c r="A21" s="476" t="s">
        <v>2549</v>
      </c>
    </row>
    <row r="22" spans="1:12" ht="19.95" customHeight="1">
      <c r="A22" s="894" t="s">
        <v>2550</v>
      </c>
      <c r="B22" s="894"/>
      <c r="C22" s="894"/>
      <c r="D22" s="894"/>
      <c r="E22" s="894"/>
      <c r="F22" s="894"/>
      <c r="G22" s="894"/>
      <c r="H22" s="894"/>
      <c r="I22" s="894"/>
      <c r="J22" s="894"/>
      <c r="K22" s="894"/>
      <c r="L22" s="894"/>
    </row>
    <row r="23" spans="1:12" ht="55.8" customHeight="1">
      <c r="A23" s="895" t="s">
        <v>2559</v>
      </c>
      <c r="B23" s="895"/>
      <c r="C23" s="895"/>
      <c r="D23" s="895"/>
      <c r="E23" s="895"/>
      <c r="F23" s="895"/>
      <c r="G23" s="895"/>
      <c r="H23" s="895"/>
      <c r="I23" s="895"/>
      <c r="J23" s="895"/>
      <c r="K23" s="895"/>
      <c r="L23" s="895"/>
    </row>
  </sheetData>
  <sheetProtection algorithmName="SHA-512" hashValue="B+dvf0A29e9K9zZt6z5WnA3ah9GhjoQzoy9Ipq9M+kDSNauDiLUTb4k57PZvVeX4FSKuG+CCVe9nJJ7fpmlMYA==" saltValue="2Wm5xJXQwLMcf4w1JzAiog==" spinCount="100000" sheet="1" objects="1" scenarios="1"/>
  <mergeCells count="34">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A14:L14"/>
    <mergeCell ref="C10:D10"/>
    <mergeCell ref="E10:L10"/>
    <mergeCell ref="A15:L15"/>
    <mergeCell ref="A22:L22"/>
    <mergeCell ref="A23:L23"/>
    <mergeCell ref="N16:O16"/>
    <mergeCell ref="B17:C17"/>
    <mergeCell ref="D17:L17"/>
    <mergeCell ref="B18:L18"/>
    <mergeCell ref="B19:L19"/>
    <mergeCell ref="B16:C16"/>
    <mergeCell ref="D16:F16"/>
    <mergeCell ref="G16:L16"/>
  </mergeCells>
  <phoneticPr fontId="10"/>
  <conditionalFormatting sqref="A2:L2 A3:E3 H3:I3 A4:L13 A14 A15:L23">
    <cfRule type="expression" dxfId="1" priority="1">
      <formula>$B$1&lt;&gt;""</formula>
    </cfRule>
  </conditionalFormatting>
  <dataValidations count="3">
    <dataValidation type="list" allowBlank="1" showInputMessage="1" showErrorMessage="1" sqref="B17" xr:uid="{0B9F0A63-1332-43F8-AA5D-99EAC94A6AA2}">
      <formula1>"1:普通預金,2:当座預金,9:別段・別口"</formula1>
    </dataValidation>
    <dataValidation imeMode="halfKatakana" allowBlank="1" showInputMessage="1" showErrorMessage="1" sqref="E9:L9 E7:L7" xr:uid="{D2669305-3394-4AA3-8517-3260D8806BAF}"/>
    <dataValidation imeMode="halfAlpha" allowBlank="1" showInputMessage="1" showErrorMessage="1" sqref="B18:L18" xr:uid="{D817CAD1-E239-4936-A63F-118E7214A46C}"/>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A27" sqref="A27:I27"/>
    </sheetView>
  </sheetViews>
  <sheetFormatPr defaultColWidth="9.88671875" defaultRowHeight="13.2"/>
  <cols>
    <col min="1" max="1" width="7.5546875" style="134" customWidth="1"/>
    <col min="2" max="2" width="19.88671875" style="134" customWidth="1"/>
    <col min="3" max="3" width="37.6640625" style="134" customWidth="1"/>
    <col min="4" max="4" width="47.5546875" style="134" customWidth="1"/>
    <col min="5" max="5" width="42.5546875" style="134" customWidth="1"/>
    <col min="6" max="6" width="42.88671875" style="134" customWidth="1"/>
    <col min="7" max="7" width="16.5546875" style="134" customWidth="1"/>
    <col min="8" max="8" width="44.6640625" style="134" customWidth="1"/>
    <col min="9" max="9" width="40.5546875" style="134" customWidth="1"/>
    <col min="10" max="10" width="9.88671875" style="131"/>
    <col min="11" max="229" width="9.88671875" style="125"/>
    <col min="230" max="230" width="8.44140625" style="125" customWidth="1"/>
    <col min="231" max="231" width="14" style="125" customWidth="1"/>
    <col min="232" max="232" width="17.88671875" style="125" customWidth="1"/>
    <col min="233" max="233" width="45" style="125" bestFit="1" customWidth="1"/>
    <col min="234" max="234" width="61.6640625" style="125" customWidth="1"/>
    <col min="235" max="235" width="20.5546875" style="125" customWidth="1"/>
    <col min="236" max="236" width="22.88671875" style="125" customWidth="1"/>
    <col min="237" max="237" width="25.109375" style="125" customWidth="1"/>
    <col min="238" max="485" width="9.88671875" style="125"/>
    <col min="486" max="486" width="8.44140625" style="125" customWidth="1"/>
    <col min="487" max="487" width="14" style="125" customWidth="1"/>
    <col min="488" max="488" width="17.88671875" style="125" customWidth="1"/>
    <col min="489" max="489" width="45" style="125" bestFit="1" customWidth="1"/>
    <col min="490" max="490" width="61.6640625" style="125" customWidth="1"/>
    <col min="491" max="491" width="20.5546875" style="125" customWidth="1"/>
    <col min="492" max="492" width="22.88671875" style="125" customWidth="1"/>
    <col min="493" max="493" width="25.109375" style="125" customWidth="1"/>
    <col min="494" max="741" width="9.88671875" style="125"/>
    <col min="742" max="742" width="8.44140625" style="125" customWidth="1"/>
    <col min="743" max="743" width="14" style="125" customWidth="1"/>
    <col min="744" max="744" width="17.88671875" style="125" customWidth="1"/>
    <col min="745" max="745" width="45" style="125" bestFit="1" customWidth="1"/>
    <col min="746" max="746" width="61.6640625" style="125" customWidth="1"/>
    <col min="747" max="747" width="20.5546875" style="125" customWidth="1"/>
    <col min="748" max="748" width="22.88671875" style="125" customWidth="1"/>
    <col min="749" max="749" width="25.109375" style="125" customWidth="1"/>
    <col min="750" max="997" width="9.88671875" style="125"/>
    <col min="998" max="998" width="8.44140625" style="125" customWidth="1"/>
    <col min="999" max="999" width="14" style="125" customWidth="1"/>
    <col min="1000" max="1000" width="17.88671875" style="125" customWidth="1"/>
    <col min="1001" max="1001" width="45" style="125" bestFit="1" customWidth="1"/>
    <col min="1002" max="1002" width="61.6640625" style="125" customWidth="1"/>
    <col min="1003" max="1003" width="20.5546875" style="125" customWidth="1"/>
    <col min="1004" max="1004" width="22.88671875" style="125" customWidth="1"/>
    <col min="1005" max="1005" width="25.109375" style="125" customWidth="1"/>
    <col min="1006" max="1253" width="9.88671875" style="125"/>
    <col min="1254" max="1254" width="8.44140625" style="125" customWidth="1"/>
    <col min="1255" max="1255" width="14" style="125" customWidth="1"/>
    <col min="1256" max="1256" width="17.88671875" style="125" customWidth="1"/>
    <col min="1257" max="1257" width="45" style="125" bestFit="1" customWidth="1"/>
    <col min="1258" max="1258" width="61.6640625" style="125" customWidth="1"/>
    <col min="1259" max="1259" width="20.5546875" style="125" customWidth="1"/>
    <col min="1260" max="1260" width="22.88671875" style="125" customWidth="1"/>
    <col min="1261" max="1261" width="25.109375" style="125" customWidth="1"/>
    <col min="1262" max="1509" width="9.88671875" style="125"/>
    <col min="1510" max="1510" width="8.44140625" style="125" customWidth="1"/>
    <col min="1511" max="1511" width="14" style="125" customWidth="1"/>
    <col min="1512" max="1512" width="17.88671875" style="125" customWidth="1"/>
    <col min="1513" max="1513" width="45" style="125" bestFit="1" customWidth="1"/>
    <col min="1514" max="1514" width="61.6640625" style="125" customWidth="1"/>
    <col min="1515" max="1515" width="20.5546875" style="125" customWidth="1"/>
    <col min="1516" max="1516" width="22.88671875" style="125" customWidth="1"/>
    <col min="1517" max="1517" width="25.109375" style="125" customWidth="1"/>
    <col min="1518" max="1765" width="9.88671875" style="125"/>
    <col min="1766" max="1766" width="8.44140625" style="125" customWidth="1"/>
    <col min="1767" max="1767" width="14" style="125" customWidth="1"/>
    <col min="1768" max="1768" width="17.88671875" style="125" customWidth="1"/>
    <col min="1769" max="1769" width="45" style="125" bestFit="1" customWidth="1"/>
    <col min="1770" max="1770" width="61.6640625" style="125" customWidth="1"/>
    <col min="1771" max="1771" width="20.5546875" style="125" customWidth="1"/>
    <col min="1772" max="1772" width="22.88671875" style="125" customWidth="1"/>
    <col min="1773" max="1773" width="25.109375" style="125" customWidth="1"/>
    <col min="1774" max="2021" width="9.88671875" style="125"/>
    <col min="2022" max="2022" width="8.44140625" style="125" customWidth="1"/>
    <col min="2023" max="2023" width="14" style="125" customWidth="1"/>
    <col min="2024" max="2024" width="17.88671875" style="125" customWidth="1"/>
    <col min="2025" max="2025" width="45" style="125" bestFit="1" customWidth="1"/>
    <col min="2026" max="2026" width="61.6640625" style="125" customWidth="1"/>
    <col min="2027" max="2027" width="20.5546875" style="125" customWidth="1"/>
    <col min="2028" max="2028" width="22.88671875" style="125" customWidth="1"/>
    <col min="2029" max="2029" width="25.109375" style="125" customWidth="1"/>
    <col min="2030" max="2277" width="9.88671875" style="125"/>
    <col min="2278" max="2278" width="8.44140625" style="125" customWidth="1"/>
    <col min="2279" max="2279" width="14" style="125" customWidth="1"/>
    <col min="2280" max="2280" width="17.88671875" style="125" customWidth="1"/>
    <col min="2281" max="2281" width="45" style="125" bestFit="1" customWidth="1"/>
    <col min="2282" max="2282" width="61.6640625" style="125" customWidth="1"/>
    <col min="2283" max="2283" width="20.5546875" style="125" customWidth="1"/>
    <col min="2284" max="2284" width="22.88671875" style="125" customWidth="1"/>
    <col min="2285" max="2285" width="25.109375" style="125" customWidth="1"/>
    <col min="2286" max="2533" width="9.88671875" style="125"/>
    <col min="2534" max="2534" width="8.44140625" style="125" customWidth="1"/>
    <col min="2535" max="2535" width="14" style="125" customWidth="1"/>
    <col min="2536" max="2536" width="17.88671875" style="125" customWidth="1"/>
    <col min="2537" max="2537" width="45" style="125" bestFit="1" customWidth="1"/>
    <col min="2538" max="2538" width="61.6640625" style="125" customWidth="1"/>
    <col min="2539" max="2539" width="20.5546875" style="125" customWidth="1"/>
    <col min="2540" max="2540" width="22.88671875" style="125" customWidth="1"/>
    <col min="2541" max="2541" width="25.109375" style="125" customWidth="1"/>
    <col min="2542" max="2789" width="9.88671875" style="125"/>
    <col min="2790" max="2790" width="8.44140625" style="125" customWidth="1"/>
    <col min="2791" max="2791" width="14" style="125" customWidth="1"/>
    <col min="2792" max="2792" width="17.88671875" style="125" customWidth="1"/>
    <col min="2793" max="2793" width="45" style="125" bestFit="1" customWidth="1"/>
    <col min="2794" max="2794" width="61.6640625" style="125" customWidth="1"/>
    <col min="2795" max="2795" width="20.5546875" style="125" customWidth="1"/>
    <col min="2796" max="2796" width="22.88671875" style="125" customWidth="1"/>
    <col min="2797" max="2797" width="25.109375" style="125" customWidth="1"/>
    <col min="2798" max="3045" width="9.88671875" style="125"/>
    <col min="3046" max="3046" width="8.44140625" style="125" customWidth="1"/>
    <col min="3047" max="3047" width="14" style="125" customWidth="1"/>
    <col min="3048" max="3048" width="17.88671875" style="125" customWidth="1"/>
    <col min="3049" max="3049" width="45" style="125" bestFit="1" customWidth="1"/>
    <col min="3050" max="3050" width="61.6640625" style="125" customWidth="1"/>
    <col min="3051" max="3051" width="20.5546875" style="125" customWidth="1"/>
    <col min="3052" max="3052" width="22.88671875" style="125" customWidth="1"/>
    <col min="3053" max="3053" width="25.109375" style="125" customWidth="1"/>
    <col min="3054" max="3301" width="9.88671875" style="125"/>
    <col min="3302" max="3302" width="8.44140625" style="125" customWidth="1"/>
    <col min="3303" max="3303" width="14" style="125" customWidth="1"/>
    <col min="3304" max="3304" width="17.88671875" style="125" customWidth="1"/>
    <col min="3305" max="3305" width="45" style="125" bestFit="1" customWidth="1"/>
    <col min="3306" max="3306" width="61.6640625" style="125" customWidth="1"/>
    <col min="3307" max="3307" width="20.5546875" style="125" customWidth="1"/>
    <col min="3308" max="3308" width="22.88671875" style="125" customWidth="1"/>
    <col min="3309" max="3309" width="25.109375" style="125" customWidth="1"/>
    <col min="3310" max="3557" width="9.88671875" style="125"/>
    <col min="3558" max="3558" width="8.44140625" style="125" customWidth="1"/>
    <col min="3559" max="3559" width="14" style="125" customWidth="1"/>
    <col min="3560" max="3560" width="17.88671875" style="125" customWidth="1"/>
    <col min="3561" max="3561" width="45" style="125" bestFit="1" customWidth="1"/>
    <col min="3562" max="3562" width="61.6640625" style="125" customWidth="1"/>
    <col min="3563" max="3563" width="20.5546875" style="125" customWidth="1"/>
    <col min="3564" max="3564" width="22.88671875" style="125" customWidth="1"/>
    <col min="3565" max="3565" width="25.109375" style="125" customWidth="1"/>
    <col min="3566" max="3813" width="9.88671875" style="125"/>
    <col min="3814" max="3814" width="8.44140625" style="125" customWidth="1"/>
    <col min="3815" max="3815" width="14" style="125" customWidth="1"/>
    <col min="3816" max="3816" width="17.88671875" style="125" customWidth="1"/>
    <col min="3817" max="3817" width="45" style="125" bestFit="1" customWidth="1"/>
    <col min="3818" max="3818" width="61.6640625" style="125" customWidth="1"/>
    <col min="3819" max="3819" width="20.5546875" style="125" customWidth="1"/>
    <col min="3820" max="3820" width="22.88671875" style="125" customWidth="1"/>
    <col min="3821" max="3821" width="25.109375" style="125" customWidth="1"/>
    <col min="3822" max="4069" width="9.88671875" style="125"/>
    <col min="4070" max="4070" width="8.44140625" style="125" customWidth="1"/>
    <col min="4071" max="4071" width="14" style="125" customWidth="1"/>
    <col min="4072" max="4072" width="17.88671875" style="125" customWidth="1"/>
    <col min="4073" max="4073" width="45" style="125" bestFit="1" customWidth="1"/>
    <col min="4074" max="4074" width="61.6640625" style="125" customWidth="1"/>
    <col min="4075" max="4075" width="20.5546875" style="125" customWidth="1"/>
    <col min="4076" max="4076" width="22.88671875" style="125" customWidth="1"/>
    <col min="4077" max="4077" width="25.109375" style="125" customWidth="1"/>
    <col min="4078" max="4325" width="9.88671875" style="125"/>
    <col min="4326" max="4326" width="8.44140625" style="125" customWidth="1"/>
    <col min="4327" max="4327" width="14" style="125" customWidth="1"/>
    <col min="4328" max="4328" width="17.88671875" style="125" customWidth="1"/>
    <col min="4329" max="4329" width="45" style="125" bestFit="1" customWidth="1"/>
    <col min="4330" max="4330" width="61.6640625" style="125" customWidth="1"/>
    <col min="4331" max="4331" width="20.5546875" style="125" customWidth="1"/>
    <col min="4332" max="4332" width="22.88671875" style="125" customWidth="1"/>
    <col min="4333" max="4333" width="25.109375" style="125" customWidth="1"/>
    <col min="4334" max="4581" width="9.88671875" style="125"/>
    <col min="4582" max="4582" width="8.44140625" style="125" customWidth="1"/>
    <col min="4583" max="4583" width="14" style="125" customWidth="1"/>
    <col min="4584" max="4584" width="17.88671875" style="125" customWidth="1"/>
    <col min="4585" max="4585" width="45" style="125" bestFit="1" customWidth="1"/>
    <col min="4586" max="4586" width="61.6640625" style="125" customWidth="1"/>
    <col min="4587" max="4587" width="20.5546875" style="125" customWidth="1"/>
    <col min="4588" max="4588" width="22.88671875" style="125" customWidth="1"/>
    <col min="4589" max="4589" width="25.109375" style="125" customWidth="1"/>
    <col min="4590" max="4837" width="9.88671875" style="125"/>
    <col min="4838" max="4838" width="8.44140625" style="125" customWidth="1"/>
    <col min="4839" max="4839" width="14" style="125" customWidth="1"/>
    <col min="4840" max="4840" width="17.88671875" style="125" customWidth="1"/>
    <col min="4841" max="4841" width="45" style="125" bestFit="1" customWidth="1"/>
    <col min="4842" max="4842" width="61.6640625" style="125" customWidth="1"/>
    <col min="4843" max="4843" width="20.5546875" style="125" customWidth="1"/>
    <col min="4844" max="4844" width="22.88671875" style="125" customWidth="1"/>
    <col min="4845" max="4845" width="25.109375" style="125" customWidth="1"/>
    <col min="4846" max="5093" width="9.88671875" style="125"/>
    <col min="5094" max="5094" width="8.44140625" style="125" customWidth="1"/>
    <col min="5095" max="5095" width="14" style="125" customWidth="1"/>
    <col min="5096" max="5096" width="17.88671875" style="125" customWidth="1"/>
    <col min="5097" max="5097" width="45" style="125" bestFit="1" customWidth="1"/>
    <col min="5098" max="5098" width="61.6640625" style="125" customWidth="1"/>
    <col min="5099" max="5099" width="20.5546875" style="125" customWidth="1"/>
    <col min="5100" max="5100" width="22.88671875" style="125" customWidth="1"/>
    <col min="5101" max="5101" width="25.109375" style="125" customWidth="1"/>
    <col min="5102" max="5349" width="9.88671875" style="125"/>
    <col min="5350" max="5350" width="8.44140625" style="125" customWidth="1"/>
    <col min="5351" max="5351" width="14" style="125" customWidth="1"/>
    <col min="5352" max="5352" width="17.88671875" style="125" customWidth="1"/>
    <col min="5353" max="5353" width="45" style="125" bestFit="1" customWidth="1"/>
    <col min="5354" max="5354" width="61.6640625" style="125" customWidth="1"/>
    <col min="5355" max="5355" width="20.5546875" style="125" customWidth="1"/>
    <col min="5356" max="5356" width="22.88671875" style="125" customWidth="1"/>
    <col min="5357" max="5357" width="25.109375" style="125" customWidth="1"/>
    <col min="5358" max="5605" width="9.88671875" style="125"/>
    <col min="5606" max="5606" width="8.44140625" style="125" customWidth="1"/>
    <col min="5607" max="5607" width="14" style="125" customWidth="1"/>
    <col min="5608" max="5608" width="17.88671875" style="125" customWidth="1"/>
    <col min="5609" max="5609" width="45" style="125" bestFit="1" customWidth="1"/>
    <col min="5610" max="5610" width="61.6640625" style="125" customWidth="1"/>
    <col min="5611" max="5611" width="20.5546875" style="125" customWidth="1"/>
    <col min="5612" max="5612" width="22.88671875" style="125" customWidth="1"/>
    <col min="5613" max="5613" width="25.109375" style="125" customWidth="1"/>
    <col min="5614" max="5861" width="9.88671875" style="125"/>
    <col min="5862" max="5862" width="8.44140625" style="125" customWidth="1"/>
    <col min="5863" max="5863" width="14" style="125" customWidth="1"/>
    <col min="5864" max="5864" width="17.88671875" style="125" customWidth="1"/>
    <col min="5865" max="5865" width="45" style="125" bestFit="1" customWidth="1"/>
    <col min="5866" max="5866" width="61.6640625" style="125" customWidth="1"/>
    <col min="5867" max="5867" width="20.5546875" style="125" customWidth="1"/>
    <col min="5868" max="5868" width="22.88671875" style="125" customWidth="1"/>
    <col min="5869" max="5869" width="25.109375" style="125" customWidth="1"/>
    <col min="5870" max="6117" width="9.88671875" style="125"/>
    <col min="6118" max="6118" width="8.44140625" style="125" customWidth="1"/>
    <col min="6119" max="6119" width="14" style="125" customWidth="1"/>
    <col min="6120" max="6120" width="17.88671875" style="125" customWidth="1"/>
    <col min="6121" max="6121" width="45" style="125" bestFit="1" customWidth="1"/>
    <col min="6122" max="6122" width="61.6640625" style="125" customWidth="1"/>
    <col min="6123" max="6123" width="20.5546875" style="125" customWidth="1"/>
    <col min="6124" max="6124" width="22.88671875" style="125" customWidth="1"/>
    <col min="6125" max="6125" width="25.109375" style="125" customWidth="1"/>
    <col min="6126" max="6373" width="9.88671875" style="125"/>
    <col min="6374" max="6374" width="8.44140625" style="125" customWidth="1"/>
    <col min="6375" max="6375" width="14" style="125" customWidth="1"/>
    <col min="6376" max="6376" width="17.88671875" style="125" customWidth="1"/>
    <col min="6377" max="6377" width="45" style="125" bestFit="1" customWidth="1"/>
    <col min="6378" max="6378" width="61.6640625" style="125" customWidth="1"/>
    <col min="6379" max="6379" width="20.5546875" style="125" customWidth="1"/>
    <col min="6380" max="6380" width="22.88671875" style="125" customWidth="1"/>
    <col min="6381" max="6381" width="25.109375" style="125" customWidth="1"/>
    <col min="6382" max="6629" width="9.88671875" style="125"/>
    <col min="6630" max="6630" width="8.44140625" style="125" customWidth="1"/>
    <col min="6631" max="6631" width="14" style="125" customWidth="1"/>
    <col min="6632" max="6632" width="17.88671875" style="125" customWidth="1"/>
    <col min="6633" max="6633" width="45" style="125" bestFit="1" customWidth="1"/>
    <col min="6634" max="6634" width="61.6640625" style="125" customWidth="1"/>
    <col min="6635" max="6635" width="20.5546875" style="125" customWidth="1"/>
    <col min="6636" max="6636" width="22.88671875" style="125" customWidth="1"/>
    <col min="6637" max="6637" width="25.109375" style="125" customWidth="1"/>
    <col min="6638" max="6885" width="9.88671875" style="125"/>
    <col min="6886" max="6886" width="8.44140625" style="125" customWidth="1"/>
    <col min="6887" max="6887" width="14" style="125" customWidth="1"/>
    <col min="6888" max="6888" width="17.88671875" style="125" customWidth="1"/>
    <col min="6889" max="6889" width="45" style="125" bestFit="1" customWidth="1"/>
    <col min="6890" max="6890" width="61.6640625" style="125" customWidth="1"/>
    <col min="6891" max="6891" width="20.5546875" style="125" customWidth="1"/>
    <col min="6892" max="6892" width="22.88671875" style="125" customWidth="1"/>
    <col min="6893" max="6893" width="25.109375" style="125" customWidth="1"/>
    <col min="6894" max="7141" width="9.88671875" style="125"/>
    <col min="7142" max="7142" width="8.44140625" style="125" customWidth="1"/>
    <col min="7143" max="7143" width="14" style="125" customWidth="1"/>
    <col min="7144" max="7144" width="17.88671875" style="125" customWidth="1"/>
    <col min="7145" max="7145" width="45" style="125" bestFit="1" customWidth="1"/>
    <col min="7146" max="7146" width="61.6640625" style="125" customWidth="1"/>
    <col min="7147" max="7147" width="20.5546875" style="125" customWidth="1"/>
    <col min="7148" max="7148" width="22.88671875" style="125" customWidth="1"/>
    <col min="7149" max="7149" width="25.109375" style="125" customWidth="1"/>
    <col min="7150" max="7397" width="9.88671875" style="125"/>
    <col min="7398" max="7398" width="8.44140625" style="125" customWidth="1"/>
    <col min="7399" max="7399" width="14" style="125" customWidth="1"/>
    <col min="7400" max="7400" width="17.88671875" style="125" customWidth="1"/>
    <col min="7401" max="7401" width="45" style="125" bestFit="1" customWidth="1"/>
    <col min="7402" max="7402" width="61.6640625" style="125" customWidth="1"/>
    <col min="7403" max="7403" width="20.5546875" style="125" customWidth="1"/>
    <col min="7404" max="7404" width="22.88671875" style="125" customWidth="1"/>
    <col min="7405" max="7405" width="25.109375" style="125" customWidth="1"/>
    <col min="7406" max="7653" width="9.88671875" style="125"/>
    <col min="7654" max="7654" width="8.44140625" style="125" customWidth="1"/>
    <col min="7655" max="7655" width="14" style="125" customWidth="1"/>
    <col min="7656" max="7656" width="17.88671875" style="125" customWidth="1"/>
    <col min="7657" max="7657" width="45" style="125" bestFit="1" customWidth="1"/>
    <col min="7658" max="7658" width="61.6640625" style="125" customWidth="1"/>
    <col min="7659" max="7659" width="20.5546875" style="125" customWidth="1"/>
    <col min="7660" max="7660" width="22.88671875" style="125" customWidth="1"/>
    <col min="7661" max="7661" width="25.109375" style="125" customWidth="1"/>
    <col min="7662" max="7909" width="9.88671875" style="125"/>
    <col min="7910" max="7910" width="8.44140625" style="125" customWidth="1"/>
    <col min="7911" max="7911" width="14" style="125" customWidth="1"/>
    <col min="7912" max="7912" width="17.88671875" style="125" customWidth="1"/>
    <col min="7913" max="7913" width="45" style="125" bestFit="1" customWidth="1"/>
    <col min="7914" max="7914" width="61.6640625" style="125" customWidth="1"/>
    <col min="7915" max="7915" width="20.5546875" style="125" customWidth="1"/>
    <col min="7916" max="7916" width="22.88671875" style="125" customWidth="1"/>
    <col min="7917" max="7917" width="25.109375" style="125" customWidth="1"/>
    <col min="7918" max="8165" width="9.88671875" style="125"/>
    <col min="8166" max="8166" width="8.44140625" style="125" customWidth="1"/>
    <col min="8167" max="8167" width="14" style="125" customWidth="1"/>
    <col min="8168" max="8168" width="17.88671875" style="125" customWidth="1"/>
    <col min="8169" max="8169" width="45" style="125" bestFit="1" customWidth="1"/>
    <col min="8170" max="8170" width="61.6640625" style="125" customWidth="1"/>
    <col min="8171" max="8171" width="20.5546875" style="125" customWidth="1"/>
    <col min="8172" max="8172" width="22.88671875" style="125" customWidth="1"/>
    <col min="8173" max="8173" width="25.109375" style="125" customWidth="1"/>
    <col min="8174" max="8421" width="9.88671875" style="125"/>
    <col min="8422" max="8422" width="8.44140625" style="125" customWidth="1"/>
    <col min="8423" max="8423" width="14" style="125" customWidth="1"/>
    <col min="8424" max="8424" width="17.88671875" style="125" customWidth="1"/>
    <col min="8425" max="8425" width="45" style="125" bestFit="1" customWidth="1"/>
    <col min="8426" max="8426" width="61.6640625" style="125" customWidth="1"/>
    <col min="8427" max="8427" width="20.5546875" style="125" customWidth="1"/>
    <col min="8428" max="8428" width="22.88671875" style="125" customWidth="1"/>
    <col min="8429" max="8429" width="25.109375" style="125" customWidth="1"/>
    <col min="8430" max="8677" width="9.88671875" style="125"/>
    <col min="8678" max="8678" width="8.44140625" style="125" customWidth="1"/>
    <col min="8679" max="8679" width="14" style="125" customWidth="1"/>
    <col min="8680" max="8680" width="17.88671875" style="125" customWidth="1"/>
    <col min="8681" max="8681" width="45" style="125" bestFit="1" customWidth="1"/>
    <col min="8682" max="8682" width="61.6640625" style="125" customWidth="1"/>
    <col min="8683" max="8683" width="20.5546875" style="125" customWidth="1"/>
    <col min="8684" max="8684" width="22.88671875" style="125" customWidth="1"/>
    <col min="8685" max="8685" width="25.109375" style="125" customWidth="1"/>
    <col min="8686" max="8933" width="9.88671875" style="125"/>
    <col min="8934" max="8934" width="8.44140625" style="125" customWidth="1"/>
    <col min="8935" max="8935" width="14" style="125" customWidth="1"/>
    <col min="8936" max="8936" width="17.88671875" style="125" customWidth="1"/>
    <col min="8937" max="8937" width="45" style="125" bestFit="1" customWidth="1"/>
    <col min="8938" max="8938" width="61.6640625" style="125" customWidth="1"/>
    <col min="8939" max="8939" width="20.5546875" style="125" customWidth="1"/>
    <col min="8940" max="8940" width="22.88671875" style="125" customWidth="1"/>
    <col min="8941" max="8941" width="25.109375" style="125" customWidth="1"/>
    <col min="8942" max="9189" width="9.88671875" style="125"/>
    <col min="9190" max="9190" width="8.44140625" style="125" customWidth="1"/>
    <col min="9191" max="9191" width="14" style="125" customWidth="1"/>
    <col min="9192" max="9192" width="17.88671875" style="125" customWidth="1"/>
    <col min="9193" max="9193" width="45" style="125" bestFit="1" customWidth="1"/>
    <col min="9194" max="9194" width="61.6640625" style="125" customWidth="1"/>
    <col min="9195" max="9195" width="20.5546875" style="125" customWidth="1"/>
    <col min="9196" max="9196" width="22.88671875" style="125" customWidth="1"/>
    <col min="9197" max="9197" width="25.109375" style="125" customWidth="1"/>
    <col min="9198" max="9445" width="9.88671875" style="125"/>
    <col min="9446" max="9446" width="8.44140625" style="125" customWidth="1"/>
    <col min="9447" max="9447" width="14" style="125" customWidth="1"/>
    <col min="9448" max="9448" width="17.88671875" style="125" customWidth="1"/>
    <col min="9449" max="9449" width="45" style="125" bestFit="1" customWidth="1"/>
    <col min="9450" max="9450" width="61.6640625" style="125" customWidth="1"/>
    <col min="9451" max="9451" width="20.5546875" style="125" customWidth="1"/>
    <col min="9452" max="9452" width="22.88671875" style="125" customWidth="1"/>
    <col min="9453" max="9453" width="25.109375" style="125" customWidth="1"/>
    <col min="9454" max="9701" width="9.88671875" style="125"/>
    <col min="9702" max="9702" width="8.44140625" style="125" customWidth="1"/>
    <col min="9703" max="9703" width="14" style="125" customWidth="1"/>
    <col min="9704" max="9704" width="17.88671875" style="125" customWidth="1"/>
    <col min="9705" max="9705" width="45" style="125" bestFit="1" customWidth="1"/>
    <col min="9706" max="9706" width="61.6640625" style="125" customWidth="1"/>
    <col min="9707" max="9707" width="20.5546875" style="125" customWidth="1"/>
    <col min="9708" max="9708" width="22.88671875" style="125" customWidth="1"/>
    <col min="9709" max="9709" width="25.109375" style="125" customWidth="1"/>
    <col min="9710" max="9957" width="9.88671875" style="125"/>
    <col min="9958" max="9958" width="8.44140625" style="125" customWidth="1"/>
    <col min="9959" max="9959" width="14" style="125" customWidth="1"/>
    <col min="9960" max="9960" width="17.88671875" style="125" customWidth="1"/>
    <col min="9961" max="9961" width="45" style="125" bestFit="1" customWidth="1"/>
    <col min="9962" max="9962" width="61.6640625" style="125" customWidth="1"/>
    <col min="9963" max="9963" width="20.5546875" style="125" customWidth="1"/>
    <col min="9964" max="9964" width="22.88671875" style="125" customWidth="1"/>
    <col min="9965" max="9965" width="25.109375" style="125" customWidth="1"/>
    <col min="9966" max="10213" width="9.88671875" style="125"/>
    <col min="10214" max="10214" width="8.44140625" style="125" customWidth="1"/>
    <col min="10215" max="10215" width="14" style="125" customWidth="1"/>
    <col min="10216" max="10216" width="17.88671875" style="125" customWidth="1"/>
    <col min="10217" max="10217" width="45" style="125" bestFit="1" customWidth="1"/>
    <col min="10218" max="10218" width="61.6640625" style="125" customWidth="1"/>
    <col min="10219" max="10219" width="20.5546875" style="125" customWidth="1"/>
    <col min="10220" max="10220" width="22.88671875" style="125" customWidth="1"/>
    <col min="10221" max="10221" width="25.109375" style="125" customWidth="1"/>
    <col min="10222" max="10469" width="9.88671875" style="125"/>
    <col min="10470" max="10470" width="8.44140625" style="125" customWidth="1"/>
    <col min="10471" max="10471" width="14" style="125" customWidth="1"/>
    <col min="10472" max="10472" width="17.88671875" style="125" customWidth="1"/>
    <col min="10473" max="10473" width="45" style="125" bestFit="1" customWidth="1"/>
    <col min="10474" max="10474" width="61.6640625" style="125" customWidth="1"/>
    <col min="10475" max="10475" width="20.5546875" style="125" customWidth="1"/>
    <col min="10476" max="10476" width="22.88671875" style="125" customWidth="1"/>
    <col min="10477" max="10477" width="25.109375" style="125" customWidth="1"/>
    <col min="10478" max="10725" width="9.88671875" style="125"/>
    <col min="10726" max="10726" width="8.44140625" style="125" customWidth="1"/>
    <col min="10727" max="10727" width="14" style="125" customWidth="1"/>
    <col min="10728" max="10728" width="17.88671875" style="125" customWidth="1"/>
    <col min="10729" max="10729" width="45" style="125" bestFit="1" customWidth="1"/>
    <col min="10730" max="10730" width="61.6640625" style="125" customWidth="1"/>
    <col min="10731" max="10731" width="20.5546875" style="125" customWidth="1"/>
    <col min="10732" max="10732" width="22.88671875" style="125" customWidth="1"/>
    <col min="10733" max="10733" width="25.109375" style="125" customWidth="1"/>
    <col min="10734" max="10981" width="9.88671875" style="125"/>
    <col min="10982" max="10982" width="8.44140625" style="125" customWidth="1"/>
    <col min="10983" max="10983" width="14" style="125" customWidth="1"/>
    <col min="10984" max="10984" width="17.88671875" style="125" customWidth="1"/>
    <col min="10985" max="10985" width="45" style="125" bestFit="1" customWidth="1"/>
    <col min="10986" max="10986" width="61.6640625" style="125" customWidth="1"/>
    <col min="10987" max="10987" width="20.5546875" style="125" customWidth="1"/>
    <col min="10988" max="10988" width="22.88671875" style="125" customWidth="1"/>
    <col min="10989" max="10989" width="25.109375" style="125" customWidth="1"/>
    <col min="10990" max="11237" width="9.88671875" style="125"/>
    <col min="11238" max="11238" width="8.44140625" style="125" customWidth="1"/>
    <col min="11239" max="11239" width="14" style="125" customWidth="1"/>
    <col min="11240" max="11240" width="17.88671875" style="125" customWidth="1"/>
    <col min="11241" max="11241" width="45" style="125" bestFit="1" customWidth="1"/>
    <col min="11242" max="11242" width="61.6640625" style="125" customWidth="1"/>
    <col min="11243" max="11243" width="20.5546875" style="125" customWidth="1"/>
    <col min="11244" max="11244" width="22.88671875" style="125" customWidth="1"/>
    <col min="11245" max="11245" width="25.109375" style="125" customWidth="1"/>
    <col min="11246" max="11493" width="9.88671875" style="125"/>
    <col min="11494" max="11494" width="8.44140625" style="125" customWidth="1"/>
    <col min="11495" max="11495" width="14" style="125" customWidth="1"/>
    <col min="11496" max="11496" width="17.88671875" style="125" customWidth="1"/>
    <col min="11497" max="11497" width="45" style="125" bestFit="1" customWidth="1"/>
    <col min="11498" max="11498" width="61.6640625" style="125" customWidth="1"/>
    <col min="11499" max="11499" width="20.5546875" style="125" customWidth="1"/>
    <col min="11500" max="11500" width="22.88671875" style="125" customWidth="1"/>
    <col min="11501" max="11501" width="25.109375" style="125" customWidth="1"/>
    <col min="11502" max="11749" width="9.88671875" style="125"/>
    <col min="11750" max="11750" width="8.44140625" style="125" customWidth="1"/>
    <col min="11751" max="11751" width="14" style="125" customWidth="1"/>
    <col min="11752" max="11752" width="17.88671875" style="125" customWidth="1"/>
    <col min="11753" max="11753" width="45" style="125" bestFit="1" customWidth="1"/>
    <col min="11754" max="11754" width="61.6640625" style="125" customWidth="1"/>
    <col min="11755" max="11755" width="20.5546875" style="125" customWidth="1"/>
    <col min="11756" max="11756" width="22.88671875" style="125" customWidth="1"/>
    <col min="11757" max="11757" width="25.109375" style="125" customWidth="1"/>
    <col min="11758" max="12005" width="9.88671875" style="125"/>
    <col min="12006" max="12006" width="8.44140625" style="125" customWidth="1"/>
    <col min="12007" max="12007" width="14" style="125" customWidth="1"/>
    <col min="12008" max="12008" width="17.88671875" style="125" customWidth="1"/>
    <col min="12009" max="12009" width="45" style="125" bestFit="1" customWidth="1"/>
    <col min="12010" max="12010" width="61.6640625" style="125" customWidth="1"/>
    <col min="12011" max="12011" width="20.5546875" style="125" customWidth="1"/>
    <col min="12012" max="12012" width="22.88671875" style="125" customWidth="1"/>
    <col min="12013" max="12013" width="25.109375" style="125" customWidth="1"/>
    <col min="12014" max="12261" width="9.88671875" style="125"/>
    <col min="12262" max="12262" width="8.44140625" style="125" customWidth="1"/>
    <col min="12263" max="12263" width="14" style="125" customWidth="1"/>
    <col min="12264" max="12264" width="17.88671875" style="125" customWidth="1"/>
    <col min="12265" max="12265" width="45" style="125" bestFit="1" customWidth="1"/>
    <col min="12266" max="12266" width="61.6640625" style="125" customWidth="1"/>
    <col min="12267" max="12267" width="20.5546875" style="125" customWidth="1"/>
    <col min="12268" max="12268" width="22.88671875" style="125" customWidth="1"/>
    <col min="12269" max="12269" width="25.109375" style="125" customWidth="1"/>
    <col min="12270" max="12517" width="9.88671875" style="125"/>
    <col min="12518" max="12518" width="8.44140625" style="125" customWidth="1"/>
    <col min="12519" max="12519" width="14" style="125" customWidth="1"/>
    <col min="12520" max="12520" width="17.88671875" style="125" customWidth="1"/>
    <col min="12521" max="12521" width="45" style="125" bestFit="1" customWidth="1"/>
    <col min="12522" max="12522" width="61.6640625" style="125" customWidth="1"/>
    <col min="12523" max="12523" width="20.5546875" style="125" customWidth="1"/>
    <col min="12524" max="12524" width="22.88671875" style="125" customWidth="1"/>
    <col min="12525" max="12525" width="25.109375" style="125" customWidth="1"/>
    <col min="12526" max="12773" width="9.88671875" style="125"/>
    <col min="12774" max="12774" width="8.44140625" style="125" customWidth="1"/>
    <col min="12775" max="12775" width="14" style="125" customWidth="1"/>
    <col min="12776" max="12776" width="17.88671875" style="125" customWidth="1"/>
    <col min="12777" max="12777" width="45" style="125" bestFit="1" customWidth="1"/>
    <col min="12778" max="12778" width="61.6640625" style="125" customWidth="1"/>
    <col min="12779" max="12779" width="20.5546875" style="125" customWidth="1"/>
    <col min="12780" max="12780" width="22.88671875" style="125" customWidth="1"/>
    <col min="12781" max="12781" width="25.109375" style="125" customWidth="1"/>
    <col min="12782" max="13029" width="9.88671875" style="125"/>
    <col min="13030" max="13030" width="8.44140625" style="125" customWidth="1"/>
    <col min="13031" max="13031" width="14" style="125" customWidth="1"/>
    <col min="13032" max="13032" width="17.88671875" style="125" customWidth="1"/>
    <col min="13033" max="13033" width="45" style="125" bestFit="1" customWidth="1"/>
    <col min="13034" max="13034" width="61.6640625" style="125" customWidth="1"/>
    <col min="13035" max="13035" width="20.5546875" style="125" customWidth="1"/>
    <col min="13036" max="13036" width="22.88671875" style="125" customWidth="1"/>
    <col min="13037" max="13037" width="25.109375" style="125" customWidth="1"/>
    <col min="13038" max="13285" width="9.88671875" style="125"/>
    <col min="13286" max="13286" width="8.44140625" style="125" customWidth="1"/>
    <col min="13287" max="13287" width="14" style="125" customWidth="1"/>
    <col min="13288" max="13288" width="17.88671875" style="125" customWidth="1"/>
    <col min="13289" max="13289" width="45" style="125" bestFit="1" customWidth="1"/>
    <col min="13290" max="13290" width="61.6640625" style="125" customWidth="1"/>
    <col min="13291" max="13291" width="20.5546875" style="125" customWidth="1"/>
    <col min="13292" max="13292" width="22.88671875" style="125" customWidth="1"/>
    <col min="13293" max="13293" width="25.109375" style="125" customWidth="1"/>
    <col min="13294" max="13541" width="9.88671875" style="125"/>
    <col min="13542" max="13542" width="8.44140625" style="125" customWidth="1"/>
    <col min="13543" max="13543" width="14" style="125" customWidth="1"/>
    <col min="13544" max="13544" width="17.88671875" style="125" customWidth="1"/>
    <col min="13545" max="13545" width="45" style="125" bestFit="1" customWidth="1"/>
    <col min="13546" max="13546" width="61.6640625" style="125" customWidth="1"/>
    <col min="13547" max="13547" width="20.5546875" style="125" customWidth="1"/>
    <col min="13548" max="13548" width="22.88671875" style="125" customWidth="1"/>
    <col min="13549" max="13549" width="25.109375" style="125" customWidth="1"/>
    <col min="13550" max="13797" width="9.88671875" style="125"/>
    <col min="13798" max="13798" width="8.44140625" style="125" customWidth="1"/>
    <col min="13799" max="13799" width="14" style="125" customWidth="1"/>
    <col min="13800" max="13800" width="17.88671875" style="125" customWidth="1"/>
    <col min="13801" max="13801" width="45" style="125" bestFit="1" customWidth="1"/>
    <col min="13802" max="13802" width="61.6640625" style="125" customWidth="1"/>
    <col min="13803" max="13803" width="20.5546875" style="125" customWidth="1"/>
    <col min="13804" max="13804" width="22.88671875" style="125" customWidth="1"/>
    <col min="13805" max="13805" width="25.109375" style="125" customWidth="1"/>
    <col min="13806" max="14053" width="9.88671875" style="125"/>
    <col min="14054" max="14054" width="8.44140625" style="125" customWidth="1"/>
    <col min="14055" max="14055" width="14" style="125" customWidth="1"/>
    <col min="14056" max="14056" width="17.88671875" style="125" customWidth="1"/>
    <col min="14057" max="14057" width="45" style="125" bestFit="1" customWidth="1"/>
    <col min="14058" max="14058" width="61.6640625" style="125" customWidth="1"/>
    <col min="14059" max="14059" width="20.5546875" style="125" customWidth="1"/>
    <col min="14060" max="14060" width="22.88671875" style="125" customWidth="1"/>
    <col min="14061" max="14061" width="25.109375" style="125" customWidth="1"/>
    <col min="14062" max="14309" width="9.88671875" style="125"/>
    <col min="14310" max="14310" width="8.44140625" style="125" customWidth="1"/>
    <col min="14311" max="14311" width="14" style="125" customWidth="1"/>
    <col min="14312" max="14312" width="17.88671875" style="125" customWidth="1"/>
    <col min="14313" max="14313" width="45" style="125" bestFit="1" customWidth="1"/>
    <col min="14314" max="14314" width="61.6640625" style="125" customWidth="1"/>
    <col min="14315" max="14315" width="20.5546875" style="125" customWidth="1"/>
    <col min="14316" max="14316" width="22.88671875" style="125" customWidth="1"/>
    <col min="14317" max="14317" width="25.109375" style="125" customWidth="1"/>
    <col min="14318" max="14565" width="9.88671875" style="125"/>
    <col min="14566" max="14566" width="8.44140625" style="125" customWidth="1"/>
    <col min="14567" max="14567" width="14" style="125" customWidth="1"/>
    <col min="14568" max="14568" width="17.88671875" style="125" customWidth="1"/>
    <col min="14569" max="14569" width="45" style="125" bestFit="1" customWidth="1"/>
    <col min="14570" max="14570" width="61.6640625" style="125" customWidth="1"/>
    <col min="14571" max="14571" width="20.5546875" style="125" customWidth="1"/>
    <col min="14572" max="14572" width="22.88671875" style="125" customWidth="1"/>
    <col min="14573" max="14573" width="25.109375" style="125" customWidth="1"/>
    <col min="14574" max="14821" width="9.88671875" style="125"/>
    <col min="14822" max="14822" width="8.44140625" style="125" customWidth="1"/>
    <col min="14823" max="14823" width="14" style="125" customWidth="1"/>
    <col min="14824" max="14824" width="17.88671875" style="125" customWidth="1"/>
    <col min="14825" max="14825" width="45" style="125" bestFit="1" customWidth="1"/>
    <col min="14826" max="14826" width="61.6640625" style="125" customWidth="1"/>
    <col min="14827" max="14827" width="20.5546875" style="125" customWidth="1"/>
    <col min="14828" max="14828" width="22.88671875" style="125" customWidth="1"/>
    <col min="14829" max="14829" width="25.109375" style="125" customWidth="1"/>
    <col min="14830" max="15077" width="9.88671875" style="125"/>
    <col min="15078" max="15078" width="8.44140625" style="125" customWidth="1"/>
    <col min="15079" max="15079" width="14" style="125" customWidth="1"/>
    <col min="15080" max="15080" width="17.88671875" style="125" customWidth="1"/>
    <col min="15081" max="15081" width="45" style="125" bestFit="1" customWidth="1"/>
    <col min="15082" max="15082" width="61.6640625" style="125" customWidth="1"/>
    <col min="15083" max="15083" width="20.5546875" style="125" customWidth="1"/>
    <col min="15084" max="15084" width="22.88671875" style="125" customWidth="1"/>
    <col min="15085" max="15085" width="25.109375" style="125" customWidth="1"/>
    <col min="15086" max="15333" width="9.88671875" style="125"/>
    <col min="15334" max="15334" width="8.44140625" style="125" customWidth="1"/>
    <col min="15335" max="15335" width="14" style="125" customWidth="1"/>
    <col min="15336" max="15336" width="17.88671875" style="125" customWidth="1"/>
    <col min="15337" max="15337" width="45" style="125" bestFit="1" customWidth="1"/>
    <col min="15338" max="15338" width="61.6640625" style="125" customWidth="1"/>
    <col min="15339" max="15339" width="20.5546875" style="125" customWidth="1"/>
    <col min="15340" max="15340" width="22.88671875" style="125" customWidth="1"/>
    <col min="15341" max="15341" width="25.109375" style="125" customWidth="1"/>
    <col min="15342" max="15589" width="9.88671875" style="125"/>
    <col min="15590" max="15590" width="8.44140625" style="125" customWidth="1"/>
    <col min="15591" max="15591" width="14" style="125" customWidth="1"/>
    <col min="15592" max="15592" width="17.88671875" style="125" customWidth="1"/>
    <col min="15593" max="15593" width="45" style="125" bestFit="1" customWidth="1"/>
    <col min="15594" max="15594" width="61.6640625" style="125" customWidth="1"/>
    <col min="15595" max="15595" width="20.5546875" style="125" customWidth="1"/>
    <col min="15596" max="15596" width="22.88671875" style="125" customWidth="1"/>
    <col min="15597" max="15597" width="25.109375" style="125" customWidth="1"/>
    <col min="15598" max="15845" width="9.88671875" style="125"/>
    <col min="15846" max="15846" width="8.44140625" style="125" customWidth="1"/>
    <col min="15847" max="15847" width="14" style="125" customWidth="1"/>
    <col min="15848" max="15848" width="17.88671875" style="125" customWidth="1"/>
    <col min="15849" max="15849" width="45" style="125" bestFit="1" customWidth="1"/>
    <col min="15850" max="15850" width="61.6640625" style="125" customWidth="1"/>
    <col min="15851" max="15851" width="20.5546875" style="125" customWidth="1"/>
    <col min="15852" max="15852" width="22.88671875" style="125" customWidth="1"/>
    <col min="15853" max="15853" width="25.109375" style="125" customWidth="1"/>
    <col min="15854" max="16101" width="9.88671875" style="125"/>
    <col min="16102" max="16102" width="8.44140625" style="125" customWidth="1"/>
    <col min="16103" max="16103" width="14" style="125" customWidth="1"/>
    <col min="16104" max="16104" width="17.88671875" style="125" customWidth="1"/>
    <col min="16105" max="16105" width="45" style="125" bestFit="1" customWidth="1"/>
    <col min="16106" max="16106" width="61.6640625" style="125" customWidth="1"/>
    <col min="16107" max="16107" width="20.5546875" style="125" customWidth="1"/>
    <col min="16108" max="16108" width="22.88671875" style="125" customWidth="1"/>
    <col min="16109" max="16109" width="25.109375" style="125" customWidth="1"/>
    <col min="16110" max="16384" width="9.88671875" style="125"/>
  </cols>
  <sheetData>
    <row r="1" spans="1:10" s="418" customFormat="1" ht="40.200000000000003" customHeight="1">
      <c r="A1" s="138" t="s">
        <v>2444</v>
      </c>
      <c r="B1" s="417"/>
      <c r="C1" s="135"/>
      <c r="D1" s="135"/>
      <c r="E1" s="135"/>
      <c r="F1" s="135"/>
      <c r="G1" s="135"/>
      <c r="H1" s="135"/>
      <c r="I1" s="135"/>
      <c r="J1" s="135"/>
    </row>
    <row r="2" spans="1:10" s="136" customFormat="1" ht="19.95" customHeight="1">
      <c r="A2" s="138"/>
      <c r="B2" s="137"/>
      <c r="C2" s="135"/>
      <c r="D2" s="135"/>
      <c r="E2" s="135"/>
      <c r="F2" s="135"/>
      <c r="G2" s="135"/>
      <c r="H2" s="135"/>
      <c r="I2" s="135"/>
      <c r="J2" s="135"/>
    </row>
    <row r="3" spans="1:10" s="419" customFormat="1" ht="39.6" customHeight="1">
      <c r="A3" s="135"/>
      <c r="B3" s="938" t="s">
        <v>2445</v>
      </c>
      <c r="C3" s="938"/>
      <c r="D3" s="938"/>
      <c r="E3" s="938"/>
      <c r="F3" s="938"/>
      <c r="G3" s="938"/>
      <c r="H3" s="938"/>
      <c r="I3" s="938"/>
      <c r="J3" s="135"/>
    </row>
    <row r="4" spans="1:10" s="136" customFormat="1" ht="25.2" customHeight="1">
      <c r="A4" s="135"/>
      <c r="B4" s="935" t="s">
        <v>2455</v>
      </c>
      <c r="C4" s="936"/>
      <c r="D4" s="936"/>
      <c r="E4" s="936"/>
      <c r="F4" s="936"/>
      <c r="G4" s="936"/>
      <c r="H4" s="936"/>
      <c r="I4" s="937"/>
      <c r="J4" s="135"/>
    </row>
    <row r="5" spans="1:10" s="136" customFormat="1" ht="25.2" customHeight="1">
      <c r="A5" s="135"/>
      <c r="B5" s="420" t="s">
        <v>2446</v>
      </c>
      <c r="C5" s="935" t="s">
        <v>2449</v>
      </c>
      <c r="D5" s="936"/>
      <c r="E5" s="936"/>
      <c r="F5" s="936"/>
      <c r="G5" s="936"/>
      <c r="H5" s="936"/>
      <c r="I5" s="937"/>
      <c r="J5" s="135"/>
    </row>
    <row r="6" spans="1:10" s="136" customFormat="1" ht="25.2" customHeight="1">
      <c r="A6" s="135"/>
      <c r="B6" s="420" t="s">
        <v>2447</v>
      </c>
      <c r="C6" s="935" t="s">
        <v>2456</v>
      </c>
      <c r="D6" s="936"/>
      <c r="E6" s="936"/>
      <c r="F6" s="936"/>
      <c r="G6" s="936"/>
      <c r="H6" s="936"/>
      <c r="I6" s="937"/>
      <c r="J6" s="135"/>
    </row>
    <row r="7" spans="1:10" s="136" customFormat="1" ht="25.2" customHeight="1">
      <c r="A7" s="135"/>
      <c r="B7" s="420" t="s">
        <v>2448</v>
      </c>
      <c r="C7" s="935" t="s">
        <v>2457</v>
      </c>
      <c r="D7" s="936"/>
      <c r="E7" s="936"/>
      <c r="F7" s="936"/>
      <c r="G7" s="936"/>
      <c r="H7" s="936"/>
      <c r="I7" s="937"/>
      <c r="J7" s="135"/>
    </row>
    <row r="8" spans="1:10" s="136" customFormat="1" ht="25.2" customHeight="1">
      <c r="A8" s="135"/>
      <c r="B8" s="421"/>
      <c r="C8" s="135"/>
      <c r="D8" s="422"/>
      <c r="E8" s="422"/>
      <c r="F8" s="422"/>
      <c r="G8" s="422"/>
      <c r="H8" s="422"/>
      <c r="I8" s="422"/>
      <c r="J8" s="135"/>
    </row>
    <row r="9" spans="1:10" s="136" customFormat="1" ht="36" customHeight="1">
      <c r="A9" s="135"/>
      <c r="B9" s="938" t="s">
        <v>2458</v>
      </c>
      <c r="C9" s="938"/>
      <c r="D9" s="938"/>
      <c r="E9" s="938"/>
      <c r="F9" s="938"/>
      <c r="G9" s="938"/>
      <c r="H9" s="938"/>
      <c r="I9" s="938"/>
      <c r="J9" s="135"/>
    </row>
    <row r="10" spans="1:10" s="136" customFormat="1" ht="25.2" customHeight="1">
      <c r="A10" s="135"/>
      <c r="B10" s="935" t="s">
        <v>2459</v>
      </c>
      <c r="C10" s="936"/>
      <c r="D10" s="936"/>
      <c r="E10" s="936"/>
      <c r="F10" s="936"/>
      <c r="G10" s="936"/>
      <c r="H10" s="936"/>
      <c r="I10" s="937"/>
      <c r="J10" s="135"/>
    </row>
    <row r="11" spans="1:10" s="136" customFormat="1" ht="56.4" customHeight="1">
      <c r="A11" s="135"/>
      <c r="B11" s="939" t="s">
        <v>2450</v>
      </c>
      <c r="C11" s="932" t="s">
        <v>2460</v>
      </c>
      <c r="D11" s="933"/>
      <c r="E11" s="933"/>
      <c r="F11" s="933"/>
      <c r="G11" s="933"/>
      <c r="H11" s="933"/>
      <c r="I11" s="934"/>
      <c r="J11" s="135"/>
    </row>
    <row r="12" spans="1:10" s="136" customFormat="1" ht="54.6" customHeight="1">
      <c r="A12" s="135"/>
      <c r="B12" s="939"/>
      <c r="C12" s="940" t="s">
        <v>2461</v>
      </c>
      <c r="D12" s="420" t="s">
        <v>2452</v>
      </c>
      <c r="E12" s="932" t="s">
        <v>2454</v>
      </c>
      <c r="F12" s="933"/>
      <c r="G12" s="933"/>
      <c r="H12" s="933"/>
      <c r="I12" s="934"/>
      <c r="J12" s="424"/>
    </row>
    <row r="13" spans="1:10" s="136" customFormat="1" ht="32.4" customHeight="1">
      <c r="A13" s="135"/>
      <c r="B13" s="939"/>
      <c r="C13" s="941"/>
      <c r="D13" s="420" t="s">
        <v>2453</v>
      </c>
      <c r="E13" s="932" t="s">
        <v>105</v>
      </c>
      <c r="F13" s="933"/>
      <c r="G13" s="933"/>
      <c r="H13" s="933"/>
      <c r="I13" s="934"/>
      <c r="J13" s="424"/>
    </row>
    <row r="14" spans="1:10" s="136" customFormat="1" ht="25.2" customHeight="1">
      <c r="A14" s="135"/>
      <c r="B14" s="420" t="s">
        <v>2451</v>
      </c>
      <c r="C14" s="935" t="s">
        <v>2462</v>
      </c>
      <c r="D14" s="936"/>
      <c r="E14" s="936"/>
      <c r="F14" s="936"/>
      <c r="G14" s="936"/>
      <c r="H14" s="936"/>
      <c r="I14" s="937"/>
      <c r="J14" s="135"/>
    </row>
    <row r="15" spans="1:10" s="136" customFormat="1" ht="25.2"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00000000000003" customHeight="1">
      <c r="A17" s="121" t="s">
        <v>106</v>
      </c>
      <c r="B17" s="122"/>
      <c r="C17" s="122"/>
      <c r="D17" s="122"/>
      <c r="E17" s="122"/>
      <c r="F17" s="122"/>
      <c r="G17" s="122"/>
      <c r="H17" s="122"/>
      <c r="I17" s="122"/>
      <c r="J17" s="425"/>
    </row>
    <row r="18" spans="1:10" ht="19.95" customHeight="1">
      <c r="A18" s="123"/>
      <c r="B18" s="124"/>
      <c r="C18" s="124"/>
      <c r="D18" s="124"/>
      <c r="E18" s="124"/>
      <c r="F18" s="124"/>
      <c r="G18" s="124"/>
      <c r="H18" s="124"/>
      <c r="I18" s="124"/>
    </row>
    <row r="19" spans="1:10" ht="40.200000000000003" customHeight="1">
      <c r="A19" s="127" t="s">
        <v>2463</v>
      </c>
      <c r="B19" s="124"/>
      <c r="C19" s="128"/>
      <c r="D19" s="128"/>
      <c r="E19" s="124"/>
      <c r="F19" s="124"/>
      <c r="G19" s="124"/>
      <c r="H19" s="124"/>
      <c r="I19" s="124"/>
    </row>
    <row r="20" spans="1:10" ht="46.8">
      <c r="A20" s="945" t="s">
        <v>114</v>
      </c>
      <c r="B20" s="946"/>
      <c r="C20" s="129" t="s">
        <v>107</v>
      </c>
      <c r="D20" s="130" t="s">
        <v>115</v>
      </c>
      <c r="E20" s="130" t="s">
        <v>116</v>
      </c>
      <c r="F20" s="130" t="s">
        <v>117</v>
      </c>
      <c r="G20" s="131"/>
      <c r="H20" s="131"/>
      <c r="I20" s="131"/>
    </row>
    <row r="21" spans="1:10" ht="93.6">
      <c r="A21" s="947" t="s">
        <v>2464</v>
      </c>
      <c r="B21" s="946"/>
      <c r="C21" s="132" t="s">
        <v>108</v>
      </c>
      <c r="D21" s="132" t="s">
        <v>2468</v>
      </c>
      <c r="E21" s="132" t="s">
        <v>118</v>
      </c>
      <c r="F21" s="132" t="s">
        <v>119</v>
      </c>
      <c r="G21" s="131"/>
      <c r="H21" s="131"/>
      <c r="I21" s="131"/>
    </row>
    <row r="22" spans="1:10" ht="82.2">
      <c r="A22" s="947" t="s">
        <v>2465</v>
      </c>
      <c r="B22" s="946"/>
      <c r="C22" s="132" t="s">
        <v>109</v>
      </c>
      <c r="D22" s="132" t="s">
        <v>2469</v>
      </c>
      <c r="E22" s="132" t="s">
        <v>120</v>
      </c>
      <c r="F22" s="133" t="s">
        <v>121</v>
      </c>
      <c r="G22" s="124"/>
      <c r="H22" s="124"/>
      <c r="I22" s="124"/>
    </row>
    <row r="23" spans="1:10" ht="82.2">
      <c r="A23" s="947" t="s">
        <v>2466</v>
      </c>
      <c r="B23" s="946"/>
      <c r="C23" s="132" t="s">
        <v>110</v>
      </c>
      <c r="D23" s="132" t="s">
        <v>2467</v>
      </c>
      <c r="E23" s="132" t="s">
        <v>122</v>
      </c>
      <c r="F23" s="133" t="s">
        <v>123</v>
      </c>
      <c r="G23" s="124"/>
      <c r="H23" s="124"/>
      <c r="I23" s="124"/>
    </row>
    <row r="24" spans="1:10">
      <c r="A24" s="124"/>
      <c r="B24" s="124"/>
      <c r="C24" s="124"/>
      <c r="D24" s="124"/>
      <c r="E24" s="124"/>
      <c r="F24" s="124"/>
      <c r="G24" s="124"/>
      <c r="H24" s="124"/>
      <c r="I24" s="124"/>
    </row>
    <row r="25" spans="1:10" ht="23.4">
      <c r="A25" s="948" t="s">
        <v>111</v>
      </c>
      <c r="B25" s="948"/>
      <c r="C25" s="948"/>
      <c r="D25" s="948"/>
      <c r="E25" s="948"/>
      <c r="F25" s="948"/>
      <c r="G25" s="948"/>
      <c r="H25" s="948"/>
      <c r="I25" s="948"/>
    </row>
    <row r="26" spans="1:10" ht="23.4">
      <c r="A26" s="126" t="s">
        <v>112</v>
      </c>
      <c r="B26" s="126"/>
      <c r="C26" s="126"/>
      <c r="D26" s="126"/>
      <c r="E26" s="126"/>
      <c r="F26" s="126"/>
      <c r="G26" s="126"/>
      <c r="H26" s="126"/>
      <c r="I26" s="126"/>
    </row>
    <row r="27" spans="1:10" ht="23.4">
      <c r="A27" s="942" t="s">
        <v>113</v>
      </c>
      <c r="B27" s="943"/>
      <c r="C27" s="943"/>
      <c r="D27" s="943"/>
      <c r="E27" s="943"/>
      <c r="F27" s="943"/>
      <c r="G27" s="943"/>
      <c r="H27" s="943"/>
      <c r="I27" s="944"/>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sheetProtection algorithmName="SHA-512" hashValue="SLu5yIXwcKmvAgS6vIbGwZdbERr8go5tK4im3TNXMcCZAXMjNnBzw8AS3haay5s08ftD7/QBNzcEuW2rSW9t1Q==" saltValue="z+gmMCn2vcl0QDZ5L0Jnzw=="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5F41A-FD38-4A9F-AE83-A83041F1BE03}">
  <sheetPr>
    <pageSetUpPr fitToPage="1"/>
  </sheetPr>
  <dimension ref="A1:W102"/>
  <sheetViews>
    <sheetView view="pageBreakPreview" zoomScaleNormal="100" zoomScaleSheetLayoutView="100" workbookViewId="0">
      <pane xSplit="4" ySplit="2" topLeftCell="E3" activePane="bottomRight" state="frozen"/>
      <selection activeCell="C3" sqref="C3"/>
      <selection pane="topRight" activeCell="C3" sqref="C3"/>
      <selection pane="bottomLeft" activeCell="C3" sqref="C3"/>
      <selection pane="bottomRight" activeCell="G19" sqref="G19"/>
    </sheetView>
  </sheetViews>
  <sheetFormatPr defaultColWidth="9.6640625" defaultRowHeight="13.2"/>
  <cols>
    <col min="1" max="1" width="4.6640625" style="479" customWidth="1"/>
    <col min="2" max="2" width="6.33203125" style="492" customWidth="1"/>
    <col min="3" max="3" width="5.109375" style="479" customWidth="1"/>
    <col min="4" max="4" width="35.5546875" style="485" customWidth="1"/>
    <col min="5" max="5" width="16" style="485" customWidth="1"/>
    <col min="6" max="6" width="13.77734375" style="485" customWidth="1"/>
    <col min="7" max="7" width="39.109375" style="493" customWidth="1"/>
    <col min="8" max="8" width="10.77734375" style="479" customWidth="1"/>
    <col min="9" max="9" width="14.6640625" style="485" customWidth="1"/>
    <col min="10" max="10" width="40.5546875" style="485" customWidth="1"/>
    <col min="11" max="12" width="13.77734375" style="485" customWidth="1"/>
    <col min="13" max="13" width="8.77734375" style="501" customWidth="1"/>
    <col min="14" max="14" width="22.88671875" style="485" customWidth="1"/>
    <col min="15" max="15" width="29.33203125" style="494" customWidth="1"/>
    <col min="16" max="16" width="16" style="495" customWidth="1"/>
    <col min="17" max="17" width="14.109375" style="496" customWidth="1"/>
    <col min="18" max="18" width="12" style="496" customWidth="1"/>
    <col min="19" max="19" width="14.109375" style="497" customWidth="1"/>
    <col min="20" max="20" width="11.44140625" style="485" customWidth="1"/>
    <col min="21" max="21" width="12.109375" style="485" customWidth="1"/>
    <col min="22" max="16384" width="9.6640625" style="485"/>
  </cols>
  <sheetData>
    <row r="1" spans="1:23" s="479" customFormat="1" ht="45" customHeight="1">
      <c r="A1" s="964" t="s">
        <v>2560</v>
      </c>
      <c r="B1" s="966" t="s">
        <v>2561</v>
      </c>
      <c r="C1" s="968" t="s">
        <v>2562</v>
      </c>
      <c r="D1" s="949" t="s">
        <v>2563</v>
      </c>
      <c r="E1" s="959" t="s">
        <v>2564</v>
      </c>
      <c r="F1" s="949" t="s">
        <v>2565</v>
      </c>
      <c r="G1" s="970" t="s">
        <v>2566</v>
      </c>
      <c r="H1" s="949" t="s">
        <v>2567</v>
      </c>
      <c r="I1" s="949" t="s">
        <v>2568</v>
      </c>
      <c r="J1" s="949" t="s">
        <v>2569</v>
      </c>
      <c r="K1" s="959" t="s">
        <v>2570</v>
      </c>
      <c r="L1" s="959" t="s">
        <v>2571</v>
      </c>
      <c r="M1" s="962" t="s">
        <v>2304</v>
      </c>
      <c r="N1" s="949" t="s">
        <v>2572</v>
      </c>
      <c r="O1" s="951" t="s">
        <v>2573</v>
      </c>
      <c r="P1" s="953" t="s">
        <v>2574</v>
      </c>
      <c r="Q1" s="955" t="s">
        <v>2575</v>
      </c>
      <c r="R1" s="957" t="s">
        <v>2576</v>
      </c>
      <c r="S1" s="957" t="s">
        <v>2577</v>
      </c>
      <c r="T1" s="499"/>
      <c r="U1" s="949" t="s">
        <v>2580</v>
      </c>
    </row>
    <row r="2" spans="1:23" s="479" customFormat="1" ht="45" customHeight="1">
      <c r="A2" s="965"/>
      <c r="B2" s="967"/>
      <c r="C2" s="969"/>
      <c r="D2" s="950"/>
      <c r="E2" s="961"/>
      <c r="F2" s="950"/>
      <c r="G2" s="971"/>
      <c r="H2" s="950"/>
      <c r="I2" s="950"/>
      <c r="J2" s="950"/>
      <c r="K2" s="950"/>
      <c r="L2" s="961"/>
      <c r="M2" s="963"/>
      <c r="N2" s="950"/>
      <c r="O2" s="952"/>
      <c r="P2" s="954"/>
      <c r="Q2" s="956"/>
      <c r="R2" s="960"/>
      <c r="S2" s="958"/>
      <c r="T2" s="498" t="s">
        <v>2587</v>
      </c>
      <c r="U2" s="950"/>
    </row>
    <row r="3" spans="1:23" ht="18" customHeight="1">
      <c r="A3" s="480">
        <v>1</v>
      </c>
      <c r="B3" s="481"/>
      <c r="C3" s="480">
        <v>1</v>
      </c>
      <c r="D3" s="482" t="str">
        <f>IF(基本情報入力シート!L18="","",基本情報入力シート!L18)</f>
        <v/>
      </c>
      <c r="E3" s="482" t="str">
        <f>IF(基本情報入力シート!L22="","",基本情報入力シート!L22)</f>
        <v/>
      </c>
      <c r="F3" s="482" t="str">
        <f>IF(基本情報入力シート!L23="","",基本情報入力シート!L23)</f>
        <v/>
      </c>
      <c r="G3" s="482" t="str">
        <f>IF(基本情報入力シート!L20="","",基本情報入力シート!L20&amp;基本情報入力シート!L21)</f>
        <v/>
      </c>
      <c r="H3" s="483" t="str">
        <f>IF(基本情報入力シート!L19="","",基本情報入力シート!L19&amp;"-"&amp;基本情報入力シート!Q19)</f>
        <v/>
      </c>
      <c r="I3" s="482" t="str">
        <f>IF(基本情報入力シート!L27="","",基本情報入力シート!L27)</f>
        <v/>
      </c>
      <c r="J3" s="482" t="str">
        <f>IF(基本情報入力シート!L28="","",基本情報入力シート!L28)</f>
        <v/>
      </c>
      <c r="K3" s="482" t="str">
        <f>IF(基本情報入力シート!L26="","",基本情報入力シート!L26)</f>
        <v/>
      </c>
      <c r="L3" s="482" t="str">
        <f>IF(基本情報入力シート!B58="","",基本情報入力シート!B58)</f>
        <v/>
      </c>
      <c r="M3" s="500" t="str">
        <f>IF(基本情報入力シート!AC58="","",基本情報入力シート!AC58)</f>
        <v/>
      </c>
      <c r="N3" s="482" t="str">
        <f>IF(基本情報入力シート!Z58="","",基本情報入力シート!Z58)</f>
        <v/>
      </c>
      <c r="O3" s="482" t="str">
        <f>IF(基本情報入力シート!W58="","",基本情報入力シート!W58)</f>
        <v/>
      </c>
      <c r="P3" s="482" t="str">
        <f>IF('第１号様式（申請書）'!U4="","",'第１号様式（申請書）'!U4)</f>
        <v>令和8年月日</v>
      </c>
      <c r="Q3" s="484">
        <f>SUBTOTAL(9,R3:R102)</f>
        <v>0</v>
      </c>
      <c r="R3" s="484" t="str">
        <f>IF('別紙様式2-3（個表） '!P15="","",'別紙様式2-3（個表） '!P15)</f>
        <v>未入力あり</v>
      </c>
      <c r="S3" s="502" t="str">
        <f>IF('別紙様式2-3（個表） '!O15="","",'別紙様式2-3（個表） '!O15)</f>
        <v>令和７年12月</v>
      </c>
      <c r="T3" s="482" t="e">
        <f t="shared" ref="T3:T34" si="0">VLOOKUP(U:U,V:W,2,0)</f>
        <v>#N/A</v>
      </c>
      <c r="U3" s="482" t="str">
        <f>IF('別紙様式2-3（個表） '!M15="","",'別紙様式2-3（個表） '!M15)</f>
        <v/>
      </c>
      <c r="V3" s="485" t="s">
        <v>2581</v>
      </c>
      <c r="W3" s="485" t="s">
        <v>2584</v>
      </c>
    </row>
    <row r="4" spans="1:23" ht="18" customHeight="1">
      <c r="A4" s="480"/>
      <c r="B4" s="486"/>
      <c r="C4" s="480">
        <v>2</v>
      </c>
      <c r="D4" s="487"/>
      <c r="E4" s="488"/>
      <c r="F4" s="488"/>
      <c r="G4" s="488"/>
      <c r="H4" s="488"/>
      <c r="I4" s="488"/>
      <c r="J4" s="488"/>
      <c r="K4" s="488"/>
      <c r="L4" s="482" t="str">
        <f>IF(基本情報入力シート!B59="","",基本情報入力シート!B59)</f>
        <v/>
      </c>
      <c r="M4" s="500" t="str">
        <f>IF(基本情報入力シート!AC59="","",基本情報入力シート!AC59)</f>
        <v/>
      </c>
      <c r="N4" s="482" t="str">
        <f>IF(基本情報入力シート!Z59="","",基本情報入力シート!Z59)</f>
        <v/>
      </c>
      <c r="O4" s="482" t="str">
        <f>IF(基本情報入力シート!W59="","",基本情報入力シート!W59)</f>
        <v/>
      </c>
      <c r="P4" s="488"/>
      <c r="Q4" s="489"/>
      <c r="R4" s="484" t="str">
        <f>IF('別紙様式2-3（個表） '!P16="","",'別紙様式2-3（個表） '!P16)</f>
        <v>未入力あり</v>
      </c>
      <c r="S4" s="502" t="str">
        <f>IF('別紙様式2-3（個表） '!O16="","",'別紙様式2-3（個表） '!O16)</f>
        <v>令和７年12月</v>
      </c>
      <c r="T4" s="482" t="e">
        <f t="shared" si="0"/>
        <v>#N/A</v>
      </c>
      <c r="U4" s="482" t="str">
        <f>IF('別紙様式2-3（個表） '!M16="","",'別紙様式2-3（個表） '!M16)</f>
        <v/>
      </c>
      <c r="V4" s="485" t="s">
        <v>2583</v>
      </c>
      <c r="W4" s="485" t="s">
        <v>2585</v>
      </c>
    </row>
    <row r="5" spans="1:23" ht="18" customHeight="1">
      <c r="A5" s="480"/>
      <c r="B5" s="486"/>
      <c r="C5" s="480">
        <v>3</v>
      </c>
      <c r="D5" s="487"/>
      <c r="E5" s="488"/>
      <c r="F5" s="488"/>
      <c r="G5" s="488"/>
      <c r="H5" s="488"/>
      <c r="I5" s="488"/>
      <c r="J5" s="488"/>
      <c r="K5" s="488"/>
      <c r="L5" s="482" t="str">
        <f>IF(基本情報入力シート!B60="","",基本情報入力シート!B60)</f>
        <v/>
      </c>
      <c r="M5" s="500" t="str">
        <f>IF(基本情報入力シート!AC60="","",基本情報入力シート!AC60)</f>
        <v/>
      </c>
      <c r="N5" s="482" t="str">
        <f>IF(基本情報入力シート!Z60="","",基本情報入力シート!Z60)</f>
        <v/>
      </c>
      <c r="O5" s="482" t="str">
        <f>IF(基本情報入力シート!W60="","",基本情報入力シート!W60)</f>
        <v/>
      </c>
      <c r="P5" s="488"/>
      <c r="Q5" s="489"/>
      <c r="R5" s="484" t="str">
        <f>IF('別紙様式2-3（個表） '!P17="","",'別紙様式2-3（個表） '!P17)</f>
        <v>未入力あり</v>
      </c>
      <c r="S5" s="502" t="str">
        <f>IF('別紙様式2-3（個表） '!O17="","",'別紙様式2-3（個表） '!O17)</f>
        <v>令和７年12月</v>
      </c>
      <c r="T5" s="482" t="e">
        <f t="shared" si="0"/>
        <v>#N/A</v>
      </c>
      <c r="U5" s="482" t="str">
        <f>IF('別紙様式2-3（個表） '!M17="","",'別紙様式2-3（個表） '!M17)</f>
        <v/>
      </c>
      <c r="V5" s="485" t="s">
        <v>2582</v>
      </c>
      <c r="W5" s="485" t="s">
        <v>2586</v>
      </c>
    </row>
    <row r="6" spans="1:23" ht="18" customHeight="1">
      <c r="A6" s="480"/>
      <c r="B6" s="486"/>
      <c r="C6" s="480">
        <v>4</v>
      </c>
      <c r="D6" s="487"/>
      <c r="E6" s="488"/>
      <c r="F6" s="488"/>
      <c r="G6" s="488"/>
      <c r="H6" s="488"/>
      <c r="I6" s="488"/>
      <c r="J6" s="488"/>
      <c r="K6" s="488"/>
      <c r="L6" s="482" t="str">
        <f>IF(基本情報入力シート!B61="","",基本情報入力シート!B61)</f>
        <v/>
      </c>
      <c r="M6" s="500" t="str">
        <f>IF(基本情報入力シート!AC61="","",基本情報入力シート!AC61)</f>
        <v/>
      </c>
      <c r="N6" s="482" t="str">
        <f>IF(基本情報入力シート!Z61="","",基本情報入力シート!Z61)</f>
        <v/>
      </c>
      <c r="O6" s="482" t="str">
        <f>IF(基本情報入力シート!W61="","",基本情報入力シート!W61)</f>
        <v/>
      </c>
      <c r="P6" s="488"/>
      <c r="Q6" s="489"/>
      <c r="R6" s="484" t="str">
        <f>IF('別紙様式2-3（個表） '!P18="","",'別紙様式2-3（個表） '!P18)</f>
        <v>未入力あり</v>
      </c>
      <c r="S6" s="502" t="str">
        <f>IF('別紙様式2-3（個表） '!O18="","",'別紙様式2-3（個表） '!O18)</f>
        <v>令和７年12月</v>
      </c>
      <c r="T6" s="482" t="e">
        <f t="shared" si="0"/>
        <v>#N/A</v>
      </c>
      <c r="U6" s="482" t="str">
        <f>IF('別紙様式2-3（個表） '!M18="","",'別紙様式2-3（個表） '!M18)</f>
        <v/>
      </c>
    </row>
    <row r="7" spans="1:23" ht="18" customHeight="1">
      <c r="A7" s="480"/>
      <c r="B7" s="486"/>
      <c r="C7" s="480">
        <v>5</v>
      </c>
      <c r="D7" s="487"/>
      <c r="E7" s="488"/>
      <c r="F7" s="488"/>
      <c r="G7" s="488"/>
      <c r="H7" s="488"/>
      <c r="I7" s="488"/>
      <c r="J7" s="488"/>
      <c r="K7" s="488"/>
      <c r="L7" s="482" t="str">
        <f>IF(基本情報入力シート!B62="","",基本情報入力シート!B62)</f>
        <v/>
      </c>
      <c r="M7" s="500" t="str">
        <f>IF(基本情報入力シート!AC62="","",基本情報入力シート!AC62)</f>
        <v/>
      </c>
      <c r="N7" s="482" t="str">
        <f>IF(基本情報入力シート!Z62="","",基本情報入力シート!Z62)</f>
        <v/>
      </c>
      <c r="O7" s="482" t="str">
        <f>IF(基本情報入力シート!W62="","",基本情報入力シート!W62)</f>
        <v/>
      </c>
      <c r="P7" s="488"/>
      <c r="Q7" s="489"/>
      <c r="R7" s="484" t="str">
        <f>IF('別紙様式2-3（個表） '!P19="","",'別紙様式2-3（個表） '!P19)</f>
        <v>未入力あり</v>
      </c>
      <c r="S7" s="502" t="str">
        <f>IF('別紙様式2-3（個表） '!O19="","",'別紙様式2-3（個表） '!O19)</f>
        <v>令和７年12月</v>
      </c>
      <c r="T7" s="482" t="e">
        <f t="shared" si="0"/>
        <v>#N/A</v>
      </c>
      <c r="U7" s="482" t="str">
        <f>IF('別紙様式2-3（個表） '!M19="","",'別紙様式2-3（個表） '!M19)</f>
        <v/>
      </c>
    </row>
    <row r="8" spans="1:23" ht="18" customHeight="1">
      <c r="A8" s="480"/>
      <c r="B8" s="486"/>
      <c r="C8" s="480">
        <v>6</v>
      </c>
      <c r="D8" s="487"/>
      <c r="E8" s="488"/>
      <c r="F8" s="488"/>
      <c r="G8" s="488"/>
      <c r="H8" s="488"/>
      <c r="I8" s="488"/>
      <c r="J8" s="488"/>
      <c r="K8" s="488"/>
      <c r="L8" s="482" t="str">
        <f>IF(基本情報入力シート!B63="","",基本情報入力シート!B63)</f>
        <v/>
      </c>
      <c r="M8" s="500" t="str">
        <f>IF(基本情報入力シート!AC63="","",基本情報入力シート!AC63)</f>
        <v/>
      </c>
      <c r="N8" s="482" t="str">
        <f>IF(基本情報入力シート!Z63="","",基本情報入力シート!Z63)</f>
        <v/>
      </c>
      <c r="O8" s="482" t="str">
        <f>IF(基本情報入力シート!W63="","",基本情報入力シート!W63)</f>
        <v/>
      </c>
      <c r="P8" s="488"/>
      <c r="Q8" s="489"/>
      <c r="R8" s="484" t="str">
        <f>IF('別紙様式2-3（個表） '!P20="","",'別紙様式2-3（個表） '!P20)</f>
        <v>未入力あり</v>
      </c>
      <c r="S8" s="502" t="str">
        <f>IF('別紙様式2-3（個表） '!O20="","",'別紙様式2-3（個表） '!O20)</f>
        <v>令和７年12月</v>
      </c>
      <c r="T8" s="482" t="e">
        <f t="shared" si="0"/>
        <v>#N/A</v>
      </c>
      <c r="U8" s="482" t="str">
        <f>IF('別紙様式2-3（個表） '!M20="","",'別紙様式2-3（個表） '!M20)</f>
        <v/>
      </c>
    </row>
    <row r="9" spans="1:23" ht="18" customHeight="1">
      <c r="A9" s="480"/>
      <c r="B9" s="486"/>
      <c r="C9" s="480">
        <v>7</v>
      </c>
      <c r="D9" s="487"/>
      <c r="E9" s="488"/>
      <c r="F9" s="488"/>
      <c r="G9" s="488"/>
      <c r="H9" s="488"/>
      <c r="I9" s="488"/>
      <c r="J9" s="488"/>
      <c r="K9" s="488"/>
      <c r="L9" s="482" t="str">
        <f>IF(基本情報入力シート!B64="","",基本情報入力シート!B64)</f>
        <v/>
      </c>
      <c r="M9" s="500" t="str">
        <f>IF(基本情報入力シート!AC64="","",基本情報入力シート!AC64)</f>
        <v/>
      </c>
      <c r="N9" s="482" t="str">
        <f>IF(基本情報入力シート!Z64="","",基本情報入力シート!Z64)</f>
        <v/>
      </c>
      <c r="O9" s="482" t="str">
        <f>IF(基本情報入力シート!W64="","",基本情報入力シート!W64)</f>
        <v/>
      </c>
      <c r="P9" s="488"/>
      <c r="Q9" s="489"/>
      <c r="R9" s="484" t="str">
        <f>IF('別紙様式2-3（個表） '!P21="","",'別紙様式2-3（個表） '!P21)</f>
        <v>未入力あり</v>
      </c>
      <c r="S9" s="502" t="str">
        <f>IF('別紙様式2-3（個表） '!O21="","",'別紙様式2-3（個表） '!O21)</f>
        <v>令和７年12月</v>
      </c>
      <c r="T9" s="482" t="e">
        <f t="shared" si="0"/>
        <v>#N/A</v>
      </c>
      <c r="U9" s="482" t="str">
        <f>IF('別紙様式2-3（個表） '!M21="","",'別紙様式2-3（個表） '!M21)</f>
        <v/>
      </c>
    </row>
    <row r="10" spans="1:23" ht="18" customHeight="1">
      <c r="A10" s="480"/>
      <c r="B10" s="486"/>
      <c r="C10" s="480">
        <v>8</v>
      </c>
      <c r="D10" s="487"/>
      <c r="E10" s="488"/>
      <c r="F10" s="488"/>
      <c r="G10" s="488"/>
      <c r="H10" s="488"/>
      <c r="I10" s="488"/>
      <c r="J10" s="488"/>
      <c r="K10" s="488"/>
      <c r="L10" s="482" t="str">
        <f>IF(基本情報入力シート!B65="","",基本情報入力シート!B65)</f>
        <v/>
      </c>
      <c r="M10" s="500" t="str">
        <f>IF(基本情報入力シート!AC65="","",基本情報入力シート!AC65)</f>
        <v/>
      </c>
      <c r="N10" s="482" t="str">
        <f>IF(基本情報入力シート!Z65="","",基本情報入力シート!Z65)</f>
        <v/>
      </c>
      <c r="O10" s="482" t="str">
        <f>IF(基本情報入力シート!W65="","",基本情報入力シート!W65)</f>
        <v/>
      </c>
      <c r="P10" s="488"/>
      <c r="Q10" s="489"/>
      <c r="R10" s="484" t="str">
        <f>IF('別紙様式2-3（個表） '!P22="","",'別紙様式2-3（個表） '!P22)</f>
        <v>未入力あり</v>
      </c>
      <c r="S10" s="502" t="str">
        <f>IF('別紙様式2-3（個表） '!O22="","",'別紙様式2-3（個表） '!O22)</f>
        <v>令和７年12月</v>
      </c>
      <c r="T10" s="482" t="e">
        <f t="shared" si="0"/>
        <v>#N/A</v>
      </c>
      <c r="U10" s="482" t="str">
        <f>IF('別紙様式2-3（個表） '!M22="","",'別紙様式2-3（個表） '!M22)</f>
        <v/>
      </c>
    </row>
    <row r="11" spans="1:23" ht="18" customHeight="1">
      <c r="A11" s="480"/>
      <c r="B11" s="486"/>
      <c r="C11" s="480">
        <v>9</v>
      </c>
      <c r="D11" s="487"/>
      <c r="E11" s="488"/>
      <c r="F11" s="488"/>
      <c r="G11" s="488"/>
      <c r="H11" s="488"/>
      <c r="I11" s="488"/>
      <c r="J11" s="488"/>
      <c r="K11" s="488"/>
      <c r="L11" s="482" t="str">
        <f>IF(基本情報入力シート!B66="","",基本情報入力シート!B66)</f>
        <v/>
      </c>
      <c r="M11" s="500" t="str">
        <f>IF(基本情報入力シート!AC66="","",基本情報入力シート!AC66)</f>
        <v/>
      </c>
      <c r="N11" s="482" t="str">
        <f>IF(基本情報入力シート!Z66="","",基本情報入力シート!Z66)</f>
        <v/>
      </c>
      <c r="O11" s="482" t="str">
        <f>IF(基本情報入力シート!W66="","",基本情報入力シート!W66)</f>
        <v/>
      </c>
      <c r="P11" s="488"/>
      <c r="Q11" s="489"/>
      <c r="R11" s="484" t="str">
        <f>IF('別紙様式2-3（個表） '!P23="","",'別紙様式2-3（個表） '!P23)</f>
        <v>未入力あり</v>
      </c>
      <c r="S11" s="502" t="str">
        <f>IF('別紙様式2-3（個表） '!O23="","",'別紙様式2-3（個表） '!O23)</f>
        <v>令和７年12月</v>
      </c>
      <c r="T11" s="482" t="e">
        <f t="shared" si="0"/>
        <v>#N/A</v>
      </c>
      <c r="U11" s="482" t="str">
        <f>IF('別紙様式2-3（個表） '!M23="","",'別紙様式2-3（個表） '!M23)</f>
        <v/>
      </c>
    </row>
    <row r="12" spans="1:23" ht="18" customHeight="1">
      <c r="A12" s="480"/>
      <c r="B12" s="486"/>
      <c r="C12" s="480">
        <v>10</v>
      </c>
      <c r="D12" s="487"/>
      <c r="E12" s="488"/>
      <c r="F12" s="488"/>
      <c r="G12" s="488"/>
      <c r="H12" s="488"/>
      <c r="I12" s="488"/>
      <c r="J12" s="488"/>
      <c r="K12" s="488"/>
      <c r="L12" s="482" t="str">
        <f>IF(基本情報入力シート!B67="","",基本情報入力シート!B67)</f>
        <v/>
      </c>
      <c r="M12" s="500" t="str">
        <f>IF(基本情報入力シート!AC67="","",基本情報入力シート!AC67)</f>
        <v/>
      </c>
      <c r="N12" s="482" t="str">
        <f>IF(基本情報入力シート!Z67="","",基本情報入力シート!Z67)</f>
        <v/>
      </c>
      <c r="O12" s="482" t="str">
        <f>IF(基本情報入力シート!W67="","",基本情報入力シート!W67)</f>
        <v/>
      </c>
      <c r="P12" s="488"/>
      <c r="Q12" s="489"/>
      <c r="R12" s="484" t="str">
        <f>IF('別紙様式2-3（個表） '!P24="","",'別紙様式2-3（個表） '!P24)</f>
        <v>未入力あり</v>
      </c>
      <c r="S12" s="502" t="str">
        <f>IF('別紙様式2-3（個表） '!O24="","",'別紙様式2-3（個表） '!O24)</f>
        <v>令和７年12月</v>
      </c>
      <c r="T12" s="482" t="e">
        <f t="shared" si="0"/>
        <v>#N/A</v>
      </c>
      <c r="U12" s="482" t="str">
        <f>IF('別紙様式2-3（個表） '!M24="","",'別紙様式2-3（個表） '!M24)</f>
        <v/>
      </c>
    </row>
    <row r="13" spans="1:23" ht="18" customHeight="1">
      <c r="A13" s="480"/>
      <c r="B13" s="486"/>
      <c r="C13" s="480">
        <v>11</v>
      </c>
      <c r="D13" s="487"/>
      <c r="E13" s="488"/>
      <c r="F13" s="488"/>
      <c r="G13" s="488"/>
      <c r="H13" s="488"/>
      <c r="I13" s="488"/>
      <c r="J13" s="488"/>
      <c r="K13" s="488"/>
      <c r="L13" s="482" t="str">
        <f>IF(基本情報入力シート!B68="","",基本情報入力シート!B68)</f>
        <v/>
      </c>
      <c r="M13" s="500" t="str">
        <f>IF(基本情報入力シート!AC68="","",基本情報入力シート!AC68)</f>
        <v/>
      </c>
      <c r="N13" s="482" t="str">
        <f>IF(基本情報入力シート!Z68="","",基本情報入力シート!Z68)</f>
        <v/>
      </c>
      <c r="O13" s="482" t="str">
        <f>IF(基本情報入力シート!W68="","",基本情報入力シート!W68)</f>
        <v/>
      </c>
      <c r="P13" s="488"/>
      <c r="Q13" s="489"/>
      <c r="R13" s="484" t="str">
        <f>IF('別紙様式2-3（個表） '!P25="","",'別紙様式2-3（個表） '!P25)</f>
        <v>未入力あり</v>
      </c>
      <c r="S13" s="502" t="str">
        <f>IF('別紙様式2-3（個表） '!O25="","",'別紙様式2-3（個表） '!O25)</f>
        <v>令和７年12月</v>
      </c>
      <c r="T13" s="482" t="e">
        <f t="shared" si="0"/>
        <v>#N/A</v>
      </c>
      <c r="U13" s="482" t="str">
        <f>IF('別紙様式2-3（個表） '!M25="","",'別紙様式2-3（個表） '!M25)</f>
        <v/>
      </c>
    </row>
    <row r="14" spans="1:23" ht="18" customHeight="1">
      <c r="A14" s="480"/>
      <c r="B14" s="486"/>
      <c r="C14" s="480">
        <v>12</v>
      </c>
      <c r="D14" s="487"/>
      <c r="E14" s="488"/>
      <c r="F14" s="488"/>
      <c r="G14" s="488"/>
      <c r="H14" s="488"/>
      <c r="I14" s="488"/>
      <c r="J14" s="488"/>
      <c r="K14" s="488"/>
      <c r="L14" s="482" t="str">
        <f>IF(基本情報入力シート!B69="","",基本情報入力シート!B69)</f>
        <v/>
      </c>
      <c r="M14" s="500" t="str">
        <f>IF(基本情報入力シート!AC69="","",基本情報入力シート!AC69)</f>
        <v/>
      </c>
      <c r="N14" s="482" t="str">
        <f>IF(基本情報入力シート!Z69="","",基本情報入力シート!Z69)</f>
        <v/>
      </c>
      <c r="O14" s="482" t="str">
        <f>IF(基本情報入力シート!W69="","",基本情報入力シート!W69)</f>
        <v/>
      </c>
      <c r="P14" s="488"/>
      <c r="Q14" s="489"/>
      <c r="R14" s="484" t="str">
        <f>IF('別紙様式2-3（個表） '!P26="","",'別紙様式2-3（個表） '!P26)</f>
        <v>未入力あり</v>
      </c>
      <c r="S14" s="502" t="str">
        <f>IF('別紙様式2-3（個表） '!O26="","",'別紙様式2-3（個表） '!O26)</f>
        <v>令和７年12月</v>
      </c>
      <c r="T14" s="482" t="e">
        <f t="shared" si="0"/>
        <v>#N/A</v>
      </c>
      <c r="U14" s="482" t="str">
        <f>IF('別紙様式2-3（個表） '!M26="","",'別紙様式2-3（個表） '!M26)</f>
        <v/>
      </c>
    </row>
    <row r="15" spans="1:23" ht="18" customHeight="1">
      <c r="A15" s="480"/>
      <c r="B15" s="486"/>
      <c r="C15" s="480">
        <v>13</v>
      </c>
      <c r="D15" s="487"/>
      <c r="E15" s="488"/>
      <c r="F15" s="488"/>
      <c r="G15" s="488"/>
      <c r="H15" s="488"/>
      <c r="I15" s="488"/>
      <c r="J15" s="488"/>
      <c r="K15" s="488"/>
      <c r="L15" s="482" t="str">
        <f>IF(基本情報入力シート!B70="","",基本情報入力シート!B70)</f>
        <v/>
      </c>
      <c r="M15" s="500" t="str">
        <f>IF(基本情報入力シート!AC70="","",基本情報入力シート!AC70)</f>
        <v/>
      </c>
      <c r="N15" s="482" t="str">
        <f>IF(基本情報入力シート!Z70="","",基本情報入力シート!Z70)</f>
        <v/>
      </c>
      <c r="O15" s="482" t="str">
        <f>IF(基本情報入力シート!W70="","",基本情報入力シート!W70)</f>
        <v/>
      </c>
      <c r="P15" s="488"/>
      <c r="Q15" s="489"/>
      <c r="R15" s="484" t="str">
        <f>IF('別紙様式2-3（個表） '!P27="","",'別紙様式2-3（個表） '!P27)</f>
        <v>未入力あり</v>
      </c>
      <c r="S15" s="502" t="str">
        <f>IF('別紙様式2-3（個表） '!O27="","",'別紙様式2-3（個表） '!O27)</f>
        <v>令和７年12月</v>
      </c>
      <c r="T15" s="482" t="e">
        <f t="shared" si="0"/>
        <v>#N/A</v>
      </c>
      <c r="U15" s="482" t="str">
        <f>IF('別紙様式2-3（個表） '!M27="","",'別紙様式2-3（個表） '!M27)</f>
        <v/>
      </c>
    </row>
    <row r="16" spans="1:23" ht="18" customHeight="1">
      <c r="A16" s="480"/>
      <c r="B16" s="486"/>
      <c r="C16" s="480">
        <v>14</v>
      </c>
      <c r="D16" s="487"/>
      <c r="E16" s="488"/>
      <c r="F16" s="488"/>
      <c r="G16" s="488"/>
      <c r="H16" s="488"/>
      <c r="I16" s="488"/>
      <c r="J16" s="488"/>
      <c r="K16" s="488"/>
      <c r="L16" s="482" t="str">
        <f>IF(基本情報入力シート!B71="","",基本情報入力シート!B71)</f>
        <v/>
      </c>
      <c r="M16" s="500" t="str">
        <f>IF(基本情報入力シート!AC71="","",基本情報入力シート!AC71)</f>
        <v/>
      </c>
      <c r="N16" s="482" t="str">
        <f>IF(基本情報入力シート!Z71="","",基本情報入力シート!Z71)</f>
        <v/>
      </c>
      <c r="O16" s="482" t="str">
        <f>IF(基本情報入力シート!W71="","",基本情報入力シート!W71)</f>
        <v/>
      </c>
      <c r="P16" s="488"/>
      <c r="Q16" s="489"/>
      <c r="R16" s="484" t="str">
        <f>IF('別紙様式2-3（個表） '!P28="","",'別紙様式2-3（個表） '!P28)</f>
        <v>未入力あり</v>
      </c>
      <c r="S16" s="502" t="str">
        <f>IF('別紙様式2-3（個表） '!O28="","",'別紙様式2-3（個表） '!O28)</f>
        <v>令和７年12月</v>
      </c>
      <c r="T16" s="482" t="e">
        <f t="shared" si="0"/>
        <v>#N/A</v>
      </c>
      <c r="U16" s="482" t="str">
        <f>IF('別紙様式2-3（個表） '!M28="","",'別紙様式2-3（個表） '!M28)</f>
        <v/>
      </c>
    </row>
    <row r="17" spans="1:21" ht="18" customHeight="1">
      <c r="A17" s="480"/>
      <c r="B17" s="486"/>
      <c r="C17" s="480">
        <v>15</v>
      </c>
      <c r="D17" s="487"/>
      <c r="E17" s="488"/>
      <c r="F17" s="488"/>
      <c r="G17" s="488"/>
      <c r="H17" s="488"/>
      <c r="I17" s="488"/>
      <c r="J17" s="488"/>
      <c r="K17" s="488"/>
      <c r="L17" s="482" t="str">
        <f>IF(基本情報入力シート!B72="","",基本情報入力シート!B72)</f>
        <v/>
      </c>
      <c r="M17" s="500" t="str">
        <f>IF(基本情報入力シート!AC72="","",基本情報入力シート!AC72)</f>
        <v/>
      </c>
      <c r="N17" s="482" t="str">
        <f>IF(基本情報入力シート!Z72="","",基本情報入力シート!Z72)</f>
        <v/>
      </c>
      <c r="O17" s="482" t="str">
        <f>IF(基本情報入力シート!W72="","",基本情報入力シート!W72)</f>
        <v/>
      </c>
      <c r="P17" s="488"/>
      <c r="Q17" s="489"/>
      <c r="R17" s="484" t="str">
        <f>IF('別紙様式2-3（個表） '!P29="","",'別紙様式2-3（個表） '!P29)</f>
        <v>未入力あり</v>
      </c>
      <c r="S17" s="502" t="str">
        <f>IF('別紙様式2-3（個表） '!O29="","",'別紙様式2-3（個表） '!O29)</f>
        <v>令和７年12月</v>
      </c>
      <c r="T17" s="482" t="e">
        <f t="shared" si="0"/>
        <v>#N/A</v>
      </c>
      <c r="U17" s="482" t="str">
        <f>IF('別紙様式2-3（個表） '!M29="","",'別紙様式2-3（個表） '!M29)</f>
        <v/>
      </c>
    </row>
    <row r="18" spans="1:21" ht="18" customHeight="1">
      <c r="A18" s="480"/>
      <c r="B18" s="486"/>
      <c r="C18" s="480">
        <v>16</v>
      </c>
      <c r="D18" s="487"/>
      <c r="E18" s="488"/>
      <c r="F18" s="488"/>
      <c r="G18" s="488"/>
      <c r="H18" s="488"/>
      <c r="I18" s="488"/>
      <c r="J18" s="488"/>
      <c r="K18" s="488"/>
      <c r="L18" s="482" t="str">
        <f>IF(基本情報入力シート!B73="","",基本情報入力シート!B73)</f>
        <v/>
      </c>
      <c r="M18" s="500" t="str">
        <f>IF(基本情報入力シート!AC73="","",基本情報入力シート!AC73)</f>
        <v/>
      </c>
      <c r="N18" s="482" t="str">
        <f>IF(基本情報入力シート!Z73="","",基本情報入力シート!Z73)</f>
        <v/>
      </c>
      <c r="O18" s="482" t="str">
        <f>IF(基本情報入力シート!W73="","",基本情報入力シート!W73)</f>
        <v/>
      </c>
      <c r="P18" s="488"/>
      <c r="Q18" s="489"/>
      <c r="R18" s="484" t="str">
        <f>IF('別紙様式2-3（個表） '!P30="","",'別紙様式2-3（個表） '!P30)</f>
        <v>未入力あり</v>
      </c>
      <c r="S18" s="502" t="str">
        <f>IF('別紙様式2-3（個表） '!O30="","",'別紙様式2-3（個表） '!O30)</f>
        <v>令和７年12月</v>
      </c>
      <c r="T18" s="482" t="e">
        <f t="shared" si="0"/>
        <v>#N/A</v>
      </c>
      <c r="U18" s="482" t="str">
        <f>IF('別紙様式2-3（個表） '!M30="","",'別紙様式2-3（個表） '!M30)</f>
        <v/>
      </c>
    </row>
    <row r="19" spans="1:21" ht="18" customHeight="1">
      <c r="A19" s="480"/>
      <c r="B19" s="486"/>
      <c r="C19" s="480">
        <v>17</v>
      </c>
      <c r="D19" s="487"/>
      <c r="E19" s="488"/>
      <c r="F19" s="488"/>
      <c r="G19" s="488"/>
      <c r="H19" s="488"/>
      <c r="I19" s="488"/>
      <c r="J19" s="488"/>
      <c r="K19" s="488"/>
      <c r="L19" s="482" t="str">
        <f>IF(基本情報入力シート!B74="","",基本情報入力シート!B74)</f>
        <v/>
      </c>
      <c r="M19" s="500" t="str">
        <f>IF(基本情報入力シート!AC74="","",基本情報入力シート!AC74)</f>
        <v/>
      </c>
      <c r="N19" s="482" t="str">
        <f>IF(基本情報入力シート!Z74="","",基本情報入力シート!Z74)</f>
        <v/>
      </c>
      <c r="O19" s="482" t="str">
        <f>IF(基本情報入力シート!W74="","",基本情報入力シート!W74)</f>
        <v/>
      </c>
      <c r="P19" s="488"/>
      <c r="Q19" s="489"/>
      <c r="R19" s="484" t="str">
        <f>IF('別紙様式2-3（個表） '!P31="","",'別紙様式2-3（個表） '!P31)</f>
        <v>未入力あり</v>
      </c>
      <c r="S19" s="502" t="str">
        <f>IF('別紙様式2-3（個表） '!O31="","",'別紙様式2-3（個表） '!O31)</f>
        <v>令和７年12月</v>
      </c>
      <c r="T19" s="482" t="e">
        <f t="shared" si="0"/>
        <v>#N/A</v>
      </c>
      <c r="U19" s="482" t="str">
        <f>IF('別紙様式2-3（個表） '!M31="","",'別紙様式2-3（個表） '!M31)</f>
        <v/>
      </c>
    </row>
    <row r="20" spans="1:21" ht="18" customHeight="1">
      <c r="A20" s="480"/>
      <c r="B20" s="486"/>
      <c r="C20" s="480">
        <v>18</v>
      </c>
      <c r="D20" s="487"/>
      <c r="E20" s="488"/>
      <c r="F20" s="488"/>
      <c r="G20" s="488"/>
      <c r="H20" s="488"/>
      <c r="I20" s="488"/>
      <c r="J20" s="488"/>
      <c r="K20" s="488"/>
      <c r="L20" s="482" t="str">
        <f>IF(基本情報入力シート!B75="","",基本情報入力シート!B75)</f>
        <v/>
      </c>
      <c r="M20" s="500" t="str">
        <f>IF(基本情報入力シート!AC75="","",基本情報入力シート!AC75)</f>
        <v/>
      </c>
      <c r="N20" s="482" t="str">
        <f>IF(基本情報入力シート!Z75="","",基本情報入力シート!Z75)</f>
        <v/>
      </c>
      <c r="O20" s="482" t="str">
        <f>IF(基本情報入力シート!W75="","",基本情報入力シート!W75)</f>
        <v/>
      </c>
      <c r="P20" s="488"/>
      <c r="Q20" s="489"/>
      <c r="R20" s="484" t="str">
        <f>IF('別紙様式2-3（個表） '!P32="","",'別紙様式2-3（個表） '!P32)</f>
        <v>未入力あり</v>
      </c>
      <c r="S20" s="502" t="str">
        <f>IF('別紙様式2-3（個表） '!O32="","",'別紙様式2-3（個表） '!O32)</f>
        <v>令和７年12月</v>
      </c>
      <c r="T20" s="482" t="e">
        <f t="shared" si="0"/>
        <v>#N/A</v>
      </c>
      <c r="U20" s="482" t="str">
        <f>IF('別紙様式2-3（個表） '!M32="","",'別紙様式2-3（個表） '!M32)</f>
        <v/>
      </c>
    </row>
    <row r="21" spans="1:21" ht="18" customHeight="1">
      <c r="A21" s="480"/>
      <c r="B21" s="486"/>
      <c r="C21" s="480">
        <v>19</v>
      </c>
      <c r="D21" s="487"/>
      <c r="E21" s="488"/>
      <c r="F21" s="488"/>
      <c r="G21" s="488"/>
      <c r="H21" s="488"/>
      <c r="I21" s="488"/>
      <c r="J21" s="488"/>
      <c r="K21" s="488"/>
      <c r="L21" s="482" t="str">
        <f>IF(基本情報入力シート!B76="","",基本情報入力シート!B76)</f>
        <v/>
      </c>
      <c r="M21" s="500" t="str">
        <f>IF(基本情報入力シート!AC76="","",基本情報入力シート!AC76)</f>
        <v/>
      </c>
      <c r="N21" s="482" t="str">
        <f>IF(基本情報入力シート!Z76="","",基本情報入力シート!Z76)</f>
        <v/>
      </c>
      <c r="O21" s="482" t="str">
        <f>IF(基本情報入力シート!W76="","",基本情報入力シート!W76)</f>
        <v/>
      </c>
      <c r="P21" s="488"/>
      <c r="Q21" s="489"/>
      <c r="R21" s="484" t="str">
        <f>IF('別紙様式2-3（個表） '!P33="","",'別紙様式2-3（個表） '!P33)</f>
        <v>未入力あり</v>
      </c>
      <c r="S21" s="502" t="str">
        <f>IF('別紙様式2-3（個表） '!O33="","",'別紙様式2-3（個表） '!O33)</f>
        <v>令和７年12月</v>
      </c>
      <c r="T21" s="482" t="e">
        <f t="shared" si="0"/>
        <v>#N/A</v>
      </c>
      <c r="U21" s="482" t="str">
        <f>IF('別紙様式2-3（個表） '!M33="","",'別紙様式2-3（個表） '!M33)</f>
        <v/>
      </c>
    </row>
    <row r="22" spans="1:21" ht="18" customHeight="1">
      <c r="A22" s="480"/>
      <c r="B22" s="486"/>
      <c r="C22" s="480">
        <v>20</v>
      </c>
      <c r="D22" s="487"/>
      <c r="E22" s="488"/>
      <c r="F22" s="488"/>
      <c r="G22" s="488"/>
      <c r="H22" s="488"/>
      <c r="I22" s="488"/>
      <c r="J22" s="488"/>
      <c r="K22" s="488"/>
      <c r="L22" s="482" t="str">
        <f>IF(基本情報入力シート!B77="","",基本情報入力シート!B77)</f>
        <v/>
      </c>
      <c r="M22" s="500" t="str">
        <f>IF(基本情報入力シート!AC77="","",基本情報入力シート!AC77)</f>
        <v/>
      </c>
      <c r="N22" s="482" t="str">
        <f>IF(基本情報入力シート!Z77="","",基本情報入力シート!Z77)</f>
        <v/>
      </c>
      <c r="O22" s="482" t="str">
        <f>IF(基本情報入力シート!W77="","",基本情報入力シート!W77)</f>
        <v/>
      </c>
      <c r="P22" s="488"/>
      <c r="Q22" s="489"/>
      <c r="R22" s="484" t="str">
        <f>IF('別紙様式2-3（個表） '!P34="","",'別紙様式2-3（個表） '!P34)</f>
        <v>未入力あり</v>
      </c>
      <c r="S22" s="502" t="str">
        <f>IF('別紙様式2-3（個表） '!O34="","",'別紙様式2-3（個表） '!O34)</f>
        <v>令和７年12月</v>
      </c>
      <c r="T22" s="482" t="e">
        <f t="shared" si="0"/>
        <v>#N/A</v>
      </c>
      <c r="U22" s="482" t="str">
        <f>IF('別紙様式2-3（個表） '!M34="","",'別紙様式2-3（個表） '!M34)</f>
        <v/>
      </c>
    </row>
    <row r="23" spans="1:21" ht="18" customHeight="1">
      <c r="A23" s="480"/>
      <c r="B23" s="486"/>
      <c r="C23" s="480">
        <v>21</v>
      </c>
      <c r="D23" s="487"/>
      <c r="E23" s="488"/>
      <c r="F23" s="488"/>
      <c r="G23" s="488"/>
      <c r="H23" s="488"/>
      <c r="I23" s="488"/>
      <c r="J23" s="488"/>
      <c r="K23" s="488"/>
      <c r="L23" s="482" t="str">
        <f>IF(基本情報入力シート!B78="","",基本情報入力シート!B78)</f>
        <v/>
      </c>
      <c r="M23" s="500" t="str">
        <f>IF(基本情報入力シート!AC78="","",基本情報入力シート!AC78)</f>
        <v/>
      </c>
      <c r="N23" s="482" t="str">
        <f>IF(基本情報入力シート!Z78="","",基本情報入力シート!Z78)</f>
        <v/>
      </c>
      <c r="O23" s="482" t="str">
        <f>IF(基本情報入力シート!W78="","",基本情報入力シート!W78)</f>
        <v/>
      </c>
      <c r="P23" s="488"/>
      <c r="Q23" s="489"/>
      <c r="R23" s="484" t="str">
        <f>IF('別紙様式2-3（個表） '!P35="","",'別紙様式2-3（個表） '!P35)</f>
        <v>未入力あり</v>
      </c>
      <c r="S23" s="502" t="str">
        <f>IF('別紙様式2-3（個表） '!O35="","",'別紙様式2-3（個表） '!O35)</f>
        <v>令和７年12月</v>
      </c>
      <c r="T23" s="482" t="e">
        <f t="shared" si="0"/>
        <v>#N/A</v>
      </c>
      <c r="U23" s="482" t="str">
        <f>IF('別紙様式2-3（個表） '!M35="","",'別紙様式2-3（個表） '!M35)</f>
        <v/>
      </c>
    </row>
    <row r="24" spans="1:21" ht="18" customHeight="1">
      <c r="A24" s="480"/>
      <c r="B24" s="486"/>
      <c r="C24" s="480">
        <v>22</v>
      </c>
      <c r="D24" s="487"/>
      <c r="E24" s="488"/>
      <c r="F24" s="488"/>
      <c r="G24" s="488"/>
      <c r="H24" s="488"/>
      <c r="I24" s="488"/>
      <c r="J24" s="488"/>
      <c r="K24" s="488"/>
      <c r="L24" s="482" t="str">
        <f>IF(基本情報入力シート!B79="","",基本情報入力シート!B79)</f>
        <v/>
      </c>
      <c r="M24" s="500" t="str">
        <f>IF(基本情報入力シート!AC79="","",基本情報入力シート!AC79)</f>
        <v/>
      </c>
      <c r="N24" s="482" t="str">
        <f>IF(基本情報入力シート!Z79="","",基本情報入力シート!Z79)</f>
        <v/>
      </c>
      <c r="O24" s="482" t="str">
        <f>IF(基本情報入力シート!W79="","",基本情報入力シート!W79)</f>
        <v/>
      </c>
      <c r="P24" s="488"/>
      <c r="Q24" s="489"/>
      <c r="R24" s="484" t="str">
        <f>IF('別紙様式2-3（個表） '!P36="","",'別紙様式2-3（個表） '!P36)</f>
        <v>未入力あり</v>
      </c>
      <c r="S24" s="502" t="str">
        <f>IF('別紙様式2-3（個表） '!O36="","",'別紙様式2-3（個表） '!O36)</f>
        <v>令和７年12月</v>
      </c>
      <c r="T24" s="482" t="e">
        <f t="shared" si="0"/>
        <v>#N/A</v>
      </c>
      <c r="U24" s="482" t="str">
        <f>IF('別紙様式2-3（個表） '!M36="","",'別紙様式2-3（個表） '!M36)</f>
        <v/>
      </c>
    </row>
    <row r="25" spans="1:21" ht="18" customHeight="1">
      <c r="A25" s="480"/>
      <c r="B25" s="486"/>
      <c r="C25" s="480">
        <v>23</v>
      </c>
      <c r="D25" s="487"/>
      <c r="E25" s="488"/>
      <c r="F25" s="488"/>
      <c r="G25" s="488"/>
      <c r="H25" s="488"/>
      <c r="I25" s="488"/>
      <c r="J25" s="488"/>
      <c r="K25" s="488"/>
      <c r="L25" s="482" t="str">
        <f>IF(基本情報入力シート!B80="","",基本情報入力シート!B80)</f>
        <v/>
      </c>
      <c r="M25" s="500" t="str">
        <f>IF(基本情報入力シート!AC80="","",基本情報入力シート!AC80)</f>
        <v/>
      </c>
      <c r="N25" s="482" t="str">
        <f>IF(基本情報入力シート!Z80="","",基本情報入力シート!Z80)</f>
        <v/>
      </c>
      <c r="O25" s="482" t="str">
        <f>IF(基本情報入力シート!W80="","",基本情報入力シート!W80)</f>
        <v/>
      </c>
      <c r="P25" s="488"/>
      <c r="Q25" s="489"/>
      <c r="R25" s="484" t="str">
        <f>IF('別紙様式2-3（個表） '!P37="","",'別紙様式2-3（個表） '!P37)</f>
        <v>未入力あり</v>
      </c>
      <c r="S25" s="502" t="str">
        <f>IF('別紙様式2-3（個表） '!O37="","",'別紙様式2-3（個表） '!O37)</f>
        <v>令和７年12月</v>
      </c>
      <c r="T25" s="482" t="e">
        <f t="shared" si="0"/>
        <v>#N/A</v>
      </c>
      <c r="U25" s="482" t="str">
        <f>IF('別紙様式2-3（個表） '!M37="","",'別紙様式2-3（個表） '!M37)</f>
        <v/>
      </c>
    </row>
    <row r="26" spans="1:21" ht="18" customHeight="1">
      <c r="A26" s="480"/>
      <c r="B26" s="486"/>
      <c r="C26" s="480">
        <v>24</v>
      </c>
      <c r="D26" s="487"/>
      <c r="E26" s="488"/>
      <c r="F26" s="488"/>
      <c r="G26" s="488"/>
      <c r="H26" s="488"/>
      <c r="I26" s="488"/>
      <c r="J26" s="488"/>
      <c r="K26" s="488"/>
      <c r="L26" s="482" t="str">
        <f>IF(基本情報入力シート!B81="","",基本情報入力シート!B81)</f>
        <v/>
      </c>
      <c r="M26" s="500" t="str">
        <f>IF(基本情報入力シート!AC81="","",基本情報入力シート!AC81)</f>
        <v/>
      </c>
      <c r="N26" s="482" t="str">
        <f>IF(基本情報入力シート!Z81="","",基本情報入力シート!Z81)</f>
        <v/>
      </c>
      <c r="O26" s="482" t="str">
        <f>IF(基本情報入力シート!W81="","",基本情報入力シート!W81)</f>
        <v/>
      </c>
      <c r="P26" s="488"/>
      <c r="Q26" s="489"/>
      <c r="R26" s="484" t="str">
        <f>IF('別紙様式2-3（個表） '!P38="","",'別紙様式2-3（個表） '!P38)</f>
        <v>未入力あり</v>
      </c>
      <c r="S26" s="502" t="str">
        <f>IF('別紙様式2-3（個表） '!O38="","",'別紙様式2-3（個表） '!O38)</f>
        <v>令和７年12月</v>
      </c>
      <c r="T26" s="482" t="e">
        <f t="shared" si="0"/>
        <v>#N/A</v>
      </c>
      <c r="U26" s="482" t="str">
        <f>IF('別紙様式2-3（個表） '!M38="","",'別紙様式2-3（個表） '!M38)</f>
        <v/>
      </c>
    </row>
    <row r="27" spans="1:21" ht="18" customHeight="1">
      <c r="A27" s="480"/>
      <c r="B27" s="486"/>
      <c r="C27" s="480">
        <v>25</v>
      </c>
      <c r="D27" s="487"/>
      <c r="E27" s="488"/>
      <c r="F27" s="488"/>
      <c r="G27" s="488"/>
      <c r="H27" s="488"/>
      <c r="I27" s="488"/>
      <c r="J27" s="488"/>
      <c r="K27" s="488"/>
      <c r="L27" s="482" t="str">
        <f>IF(基本情報入力シート!B82="","",基本情報入力シート!B82)</f>
        <v/>
      </c>
      <c r="M27" s="500" t="str">
        <f>IF(基本情報入力シート!AC82="","",基本情報入力シート!AC82)</f>
        <v/>
      </c>
      <c r="N27" s="482" t="str">
        <f>IF(基本情報入力シート!Z82="","",基本情報入力シート!Z82)</f>
        <v/>
      </c>
      <c r="O27" s="482" t="str">
        <f>IF(基本情報入力シート!W82="","",基本情報入力シート!W82)</f>
        <v/>
      </c>
      <c r="P27" s="488"/>
      <c r="Q27" s="489"/>
      <c r="R27" s="484" t="str">
        <f>IF('別紙様式2-3（個表） '!P39="","",'別紙様式2-3（個表） '!P39)</f>
        <v>未入力あり</v>
      </c>
      <c r="S27" s="502" t="str">
        <f>IF('別紙様式2-3（個表） '!O39="","",'別紙様式2-3（個表） '!O39)</f>
        <v>令和７年12月</v>
      </c>
      <c r="T27" s="482" t="e">
        <f t="shared" si="0"/>
        <v>#N/A</v>
      </c>
      <c r="U27" s="482" t="str">
        <f>IF('別紙様式2-3（個表） '!M39="","",'別紙様式2-3（個表） '!M39)</f>
        <v/>
      </c>
    </row>
    <row r="28" spans="1:21" ht="18" customHeight="1">
      <c r="A28" s="480"/>
      <c r="B28" s="486"/>
      <c r="C28" s="480">
        <v>26</v>
      </c>
      <c r="D28" s="487"/>
      <c r="E28" s="488"/>
      <c r="F28" s="488"/>
      <c r="G28" s="488"/>
      <c r="H28" s="488"/>
      <c r="I28" s="488"/>
      <c r="J28" s="488"/>
      <c r="K28" s="488"/>
      <c r="L28" s="482" t="str">
        <f>IF(基本情報入力シート!B83="","",基本情報入力シート!B83)</f>
        <v/>
      </c>
      <c r="M28" s="500" t="str">
        <f>IF(基本情報入力シート!AC83="","",基本情報入力シート!AC83)</f>
        <v/>
      </c>
      <c r="N28" s="482" t="str">
        <f>IF(基本情報入力シート!Z83="","",基本情報入力シート!Z83)</f>
        <v/>
      </c>
      <c r="O28" s="482" t="str">
        <f>IF(基本情報入力シート!W83="","",基本情報入力シート!W83)</f>
        <v/>
      </c>
      <c r="P28" s="488"/>
      <c r="Q28" s="489"/>
      <c r="R28" s="484" t="str">
        <f>IF('別紙様式2-3（個表） '!P40="","",'別紙様式2-3（個表） '!P40)</f>
        <v>未入力あり</v>
      </c>
      <c r="S28" s="502" t="str">
        <f>IF('別紙様式2-3（個表） '!O40="","",'別紙様式2-3（個表） '!O40)</f>
        <v>令和７年12月</v>
      </c>
      <c r="T28" s="482" t="e">
        <f t="shared" si="0"/>
        <v>#N/A</v>
      </c>
      <c r="U28" s="482" t="str">
        <f>IF('別紙様式2-3（個表） '!M40="","",'別紙様式2-3（個表） '!M40)</f>
        <v/>
      </c>
    </row>
    <row r="29" spans="1:21" ht="18" customHeight="1">
      <c r="A29" s="480"/>
      <c r="B29" s="486"/>
      <c r="C29" s="480">
        <v>27</v>
      </c>
      <c r="D29" s="487"/>
      <c r="E29" s="488"/>
      <c r="F29" s="488"/>
      <c r="G29" s="488"/>
      <c r="H29" s="488"/>
      <c r="I29" s="488"/>
      <c r="J29" s="488"/>
      <c r="K29" s="488"/>
      <c r="L29" s="482" t="str">
        <f>IF(基本情報入力シート!B84="","",基本情報入力シート!B84)</f>
        <v/>
      </c>
      <c r="M29" s="500" t="str">
        <f>IF(基本情報入力シート!AC84="","",基本情報入力シート!AC84)</f>
        <v/>
      </c>
      <c r="N29" s="482" t="str">
        <f>IF(基本情報入力シート!Z84="","",基本情報入力シート!Z84)</f>
        <v/>
      </c>
      <c r="O29" s="482" t="str">
        <f>IF(基本情報入力シート!W84="","",基本情報入力シート!W84)</f>
        <v/>
      </c>
      <c r="P29" s="488"/>
      <c r="Q29" s="489"/>
      <c r="R29" s="484" t="str">
        <f>IF('別紙様式2-3（個表） '!P41="","",'別紙様式2-3（個表） '!P41)</f>
        <v>未入力あり</v>
      </c>
      <c r="S29" s="502" t="str">
        <f>IF('別紙様式2-3（個表） '!O41="","",'別紙様式2-3（個表） '!O41)</f>
        <v>令和７年12月</v>
      </c>
      <c r="T29" s="482" t="e">
        <f t="shared" si="0"/>
        <v>#N/A</v>
      </c>
      <c r="U29" s="482" t="str">
        <f>IF('別紙様式2-3（個表） '!M41="","",'別紙様式2-3（個表） '!M41)</f>
        <v/>
      </c>
    </row>
    <row r="30" spans="1:21" ht="18" customHeight="1">
      <c r="A30" s="480"/>
      <c r="B30" s="486"/>
      <c r="C30" s="480">
        <v>28</v>
      </c>
      <c r="D30" s="487"/>
      <c r="E30" s="488"/>
      <c r="F30" s="488"/>
      <c r="G30" s="488"/>
      <c r="H30" s="488"/>
      <c r="I30" s="488"/>
      <c r="J30" s="488"/>
      <c r="K30" s="488"/>
      <c r="L30" s="482" t="str">
        <f>IF(基本情報入力シート!B85="","",基本情報入力シート!B85)</f>
        <v/>
      </c>
      <c r="M30" s="500" t="str">
        <f>IF(基本情報入力シート!AC85="","",基本情報入力シート!AC85)</f>
        <v/>
      </c>
      <c r="N30" s="482" t="str">
        <f>IF(基本情報入力シート!Z85="","",基本情報入力シート!Z85)</f>
        <v/>
      </c>
      <c r="O30" s="482" t="str">
        <f>IF(基本情報入力シート!W85="","",基本情報入力シート!W85)</f>
        <v/>
      </c>
      <c r="P30" s="488"/>
      <c r="Q30" s="489"/>
      <c r="R30" s="484" t="str">
        <f>IF('別紙様式2-3（個表） '!P42="","",'別紙様式2-3（個表） '!P42)</f>
        <v>未入力あり</v>
      </c>
      <c r="S30" s="502" t="str">
        <f>IF('別紙様式2-3（個表） '!O42="","",'別紙様式2-3（個表） '!O42)</f>
        <v>令和７年12月</v>
      </c>
      <c r="T30" s="482" t="e">
        <f t="shared" si="0"/>
        <v>#N/A</v>
      </c>
      <c r="U30" s="482" t="str">
        <f>IF('別紙様式2-3（個表） '!M42="","",'別紙様式2-3（個表） '!M42)</f>
        <v/>
      </c>
    </row>
    <row r="31" spans="1:21" ht="18" customHeight="1">
      <c r="A31" s="480"/>
      <c r="B31" s="486"/>
      <c r="C31" s="480">
        <v>29</v>
      </c>
      <c r="D31" s="487"/>
      <c r="E31" s="488"/>
      <c r="F31" s="488"/>
      <c r="G31" s="488"/>
      <c r="H31" s="488"/>
      <c r="I31" s="488"/>
      <c r="J31" s="488"/>
      <c r="K31" s="488"/>
      <c r="L31" s="482" t="str">
        <f>IF(基本情報入力シート!B86="","",基本情報入力シート!B86)</f>
        <v/>
      </c>
      <c r="M31" s="500" t="str">
        <f>IF(基本情報入力シート!AC86="","",基本情報入力シート!AC86)</f>
        <v/>
      </c>
      <c r="N31" s="482" t="str">
        <f>IF(基本情報入力シート!Z86="","",基本情報入力シート!Z86)</f>
        <v/>
      </c>
      <c r="O31" s="482" t="str">
        <f>IF(基本情報入力シート!W86="","",基本情報入力シート!W86)</f>
        <v/>
      </c>
      <c r="P31" s="488"/>
      <c r="Q31" s="489"/>
      <c r="R31" s="484" t="str">
        <f>IF('別紙様式2-3（個表） '!P43="","",'別紙様式2-3（個表） '!P43)</f>
        <v>未入力あり</v>
      </c>
      <c r="S31" s="502" t="str">
        <f>IF('別紙様式2-3（個表） '!O43="","",'別紙様式2-3（個表） '!O43)</f>
        <v>令和７年12月</v>
      </c>
      <c r="T31" s="482" t="e">
        <f t="shared" si="0"/>
        <v>#N/A</v>
      </c>
      <c r="U31" s="482" t="str">
        <f>IF('別紙様式2-3（個表） '!M43="","",'別紙様式2-3（個表） '!M43)</f>
        <v/>
      </c>
    </row>
    <row r="32" spans="1:21" ht="18" customHeight="1">
      <c r="A32" s="480"/>
      <c r="B32" s="486"/>
      <c r="C32" s="480">
        <v>30</v>
      </c>
      <c r="D32" s="487"/>
      <c r="E32" s="488"/>
      <c r="F32" s="488"/>
      <c r="G32" s="488"/>
      <c r="H32" s="488"/>
      <c r="I32" s="488"/>
      <c r="J32" s="488"/>
      <c r="K32" s="488"/>
      <c r="L32" s="482" t="str">
        <f>IF(基本情報入力シート!B87="","",基本情報入力シート!B87)</f>
        <v/>
      </c>
      <c r="M32" s="500" t="str">
        <f>IF(基本情報入力シート!AC87="","",基本情報入力シート!AC87)</f>
        <v/>
      </c>
      <c r="N32" s="482" t="str">
        <f>IF(基本情報入力シート!Z87="","",基本情報入力シート!Z87)</f>
        <v/>
      </c>
      <c r="O32" s="482" t="str">
        <f>IF(基本情報入力シート!W87="","",基本情報入力シート!W87)</f>
        <v/>
      </c>
      <c r="P32" s="488"/>
      <c r="Q32" s="489"/>
      <c r="R32" s="484" t="str">
        <f>IF('別紙様式2-3（個表） '!P44="","",'別紙様式2-3（個表） '!P44)</f>
        <v>未入力あり</v>
      </c>
      <c r="S32" s="502" t="str">
        <f>IF('別紙様式2-3（個表） '!O44="","",'別紙様式2-3（個表） '!O44)</f>
        <v>令和７年12月</v>
      </c>
      <c r="T32" s="482" t="e">
        <f t="shared" si="0"/>
        <v>#N/A</v>
      </c>
      <c r="U32" s="482" t="str">
        <f>IF('別紙様式2-3（個表） '!M44="","",'別紙様式2-3（個表） '!M44)</f>
        <v/>
      </c>
    </row>
    <row r="33" spans="1:21" ht="18" customHeight="1">
      <c r="A33" s="480"/>
      <c r="B33" s="486"/>
      <c r="C33" s="480">
        <v>31</v>
      </c>
      <c r="D33" s="487"/>
      <c r="E33" s="488"/>
      <c r="F33" s="488"/>
      <c r="G33" s="488"/>
      <c r="H33" s="488"/>
      <c r="I33" s="488"/>
      <c r="J33" s="488"/>
      <c r="K33" s="488"/>
      <c r="L33" s="482" t="str">
        <f>IF(基本情報入力シート!B88="","",基本情報入力シート!B88)</f>
        <v/>
      </c>
      <c r="M33" s="500" t="str">
        <f>IF(基本情報入力シート!AC88="","",基本情報入力シート!AC88)</f>
        <v/>
      </c>
      <c r="N33" s="482" t="str">
        <f>IF(基本情報入力シート!Z88="","",基本情報入力シート!Z88)</f>
        <v/>
      </c>
      <c r="O33" s="482" t="str">
        <f>IF(基本情報入力シート!W88="","",基本情報入力シート!W88)</f>
        <v/>
      </c>
      <c r="P33" s="488"/>
      <c r="Q33" s="489"/>
      <c r="R33" s="484" t="str">
        <f>IF('別紙様式2-3（個表） '!P45="","",'別紙様式2-3（個表） '!P45)</f>
        <v>未入力あり</v>
      </c>
      <c r="S33" s="502" t="str">
        <f>IF('別紙様式2-3（個表） '!O45="","",'別紙様式2-3（個表） '!O45)</f>
        <v>令和７年12月</v>
      </c>
      <c r="T33" s="482" t="e">
        <f t="shared" si="0"/>
        <v>#N/A</v>
      </c>
      <c r="U33" s="482" t="str">
        <f>IF('別紙様式2-3（個表） '!M45="","",'別紙様式2-3（個表） '!M45)</f>
        <v/>
      </c>
    </row>
    <row r="34" spans="1:21" ht="18" customHeight="1">
      <c r="A34" s="480"/>
      <c r="B34" s="486"/>
      <c r="C34" s="480">
        <v>32</v>
      </c>
      <c r="D34" s="487"/>
      <c r="E34" s="488"/>
      <c r="F34" s="488"/>
      <c r="G34" s="488"/>
      <c r="H34" s="488"/>
      <c r="I34" s="488"/>
      <c r="J34" s="488"/>
      <c r="K34" s="488"/>
      <c r="L34" s="482" t="str">
        <f>IF(基本情報入力シート!B89="","",基本情報入力シート!B89)</f>
        <v/>
      </c>
      <c r="M34" s="500" t="str">
        <f>IF(基本情報入力シート!AC89="","",基本情報入力シート!AC89)</f>
        <v/>
      </c>
      <c r="N34" s="482" t="str">
        <f>IF(基本情報入力シート!Z89="","",基本情報入力シート!Z89)</f>
        <v/>
      </c>
      <c r="O34" s="482" t="str">
        <f>IF(基本情報入力シート!W89="","",基本情報入力シート!W89)</f>
        <v/>
      </c>
      <c r="P34" s="488"/>
      <c r="Q34" s="489"/>
      <c r="R34" s="484" t="str">
        <f>IF('別紙様式2-3（個表） '!P46="","",'別紙様式2-3（個表） '!P46)</f>
        <v>未入力あり</v>
      </c>
      <c r="S34" s="502" t="str">
        <f>IF('別紙様式2-3（個表） '!O46="","",'別紙様式2-3（個表） '!O46)</f>
        <v>令和７年12月</v>
      </c>
      <c r="T34" s="482" t="e">
        <f t="shared" si="0"/>
        <v>#N/A</v>
      </c>
      <c r="U34" s="482" t="str">
        <f>IF('別紙様式2-3（個表） '!M46="","",'別紙様式2-3（個表） '!M46)</f>
        <v/>
      </c>
    </row>
    <row r="35" spans="1:21" ht="18" customHeight="1">
      <c r="A35" s="480"/>
      <c r="B35" s="486"/>
      <c r="C35" s="480">
        <v>33</v>
      </c>
      <c r="D35" s="487"/>
      <c r="E35" s="488"/>
      <c r="F35" s="488"/>
      <c r="G35" s="488"/>
      <c r="H35" s="488"/>
      <c r="I35" s="488"/>
      <c r="J35" s="488"/>
      <c r="K35" s="488"/>
      <c r="L35" s="482" t="str">
        <f>IF(基本情報入力シート!B90="","",基本情報入力シート!B90)</f>
        <v/>
      </c>
      <c r="M35" s="500" t="str">
        <f>IF(基本情報入力シート!AC90="","",基本情報入力シート!AC90)</f>
        <v/>
      </c>
      <c r="N35" s="482" t="str">
        <f>IF(基本情報入力シート!Z90="","",基本情報入力シート!Z90)</f>
        <v/>
      </c>
      <c r="O35" s="482" t="str">
        <f>IF(基本情報入力シート!W90="","",基本情報入力シート!W90)</f>
        <v/>
      </c>
      <c r="P35" s="488"/>
      <c r="Q35" s="489"/>
      <c r="R35" s="484" t="str">
        <f>IF('別紙様式2-3（個表） '!P47="","",'別紙様式2-3（個表） '!P47)</f>
        <v>未入力あり</v>
      </c>
      <c r="S35" s="502" t="str">
        <f>IF('別紙様式2-3（個表） '!O47="","",'別紙様式2-3（個表） '!O47)</f>
        <v>令和７年12月</v>
      </c>
      <c r="T35" s="482" t="e">
        <f t="shared" ref="T35:T66" si="1">VLOOKUP(U:U,V:W,2,0)</f>
        <v>#N/A</v>
      </c>
      <c r="U35" s="482" t="str">
        <f>IF('別紙様式2-3（個表） '!M47="","",'別紙様式2-3（個表） '!M47)</f>
        <v/>
      </c>
    </row>
    <row r="36" spans="1:21" ht="18" customHeight="1">
      <c r="A36" s="480"/>
      <c r="B36" s="486"/>
      <c r="C36" s="480">
        <v>34</v>
      </c>
      <c r="D36" s="487"/>
      <c r="E36" s="488"/>
      <c r="F36" s="488"/>
      <c r="G36" s="488"/>
      <c r="H36" s="488"/>
      <c r="I36" s="488"/>
      <c r="J36" s="488"/>
      <c r="K36" s="488"/>
      <c r="L36" s="482" t="str">
        <f>IF(基本情報入力シート!B91="","",基本情報入力シート!B91)</f>
        <v/>
      </c>
      <c r="M36" s="500" t="str">
        <f>IF(基本情報入力シート!AC91="","",基本情報入力シート!AC91)</f>
        <v/>
      </c>
      <c r="N36" s="482" t="str">
        <f>IF(基本情報入力シート!Z91="","",基本情報入力シート!Z91)</f>
        <v/>
      </c>
      <c r="O36" s="482" t="str">
        <f>IF(基本情報入力シート!W91="","",基本情報入力シート!W91)</f>
        <v/>
      </c>
      <c r="P36" s="488"/>
      <c r="Q36" s="489"/>
      <c r="R36" s="484" t="str">
        <f>IF('別紙様式2-3（個表） '!P48="","",'別紙様式2-3（個表） '!P48)</f>
        <v>未入力あり</v>
      </c>
      <c r="S36" s="502" t="str">
        <f>IF('別紙様式2-3（個表） '!O48="","",'別紙様式2-3（個表） '!O48)</f>
        <v>令和７年12月</v>
      </c>
      <c r="T36" s="482" t="e">
        <f t="shared" si="1"/>
        <v>#N/A</v>
      </c>
      <c r="U36" s="482" t="str">
        <f>IF('別紙様式2-3（個表） '!M48="","",'別紙様式2-3（個表） '!M48)</f>
        <v/>
      </c>
    </row>
    <row r="37" spans="1:21" ht="18" customHeight="1">
      <c r="A37" s="480"/>
      <c r="B37" s="486"/>
      <c r="C37" s="480">
        <v>35</v>
      </c>
      <c r="D37" s="487"/>
      <c r="E37" s="488"/>
      <c r="F37" s="488"/>
      <c r="G37" s="488"/>
      <c r="H37" s="488"/>
      <c r="I37" s="488"/>
      <c r="J37" s="488"/>
      <c r="K37" s="488"/>
      <c r="L37" s="482" t="str">
        <f>IF(基本情報入力シート!B92="","",基本情報入力シート!B92)</f>
        <v/>
      </c>
      <c r="M37" s="500" t="str">
        <f>IF(基本情報入力シート!AC92="","",基本情報入力シート!AC92)</f>
        <v/>
      </c>
      <c r="N37" s="482" t="str">
        <f>IF(基本情報入力シート!Z92="","",基本情報入力シート!Z92)</f>
        <v/>
      </c>
      <c r="O37" s="482" t="str">
        <f>IF(基本情報入力シート!W92="","",基本情報入力シート!W92)</f>
        <v/>
      </c>
      <c r="P37" s="488"/>
      <c r="Q37" s="489"/>
      <c r="R37" s="484" t="str">
        <f>IF('別紙様式2-3（個表） '!P49="","",'別紙様式2-3（個表） '!P49)</f>
        <v>未入力あり</v>
      </c>
      <c r="S37" s="502" t="str">
        <f>IF('別紙様式2-3（個表） '!O49="","",'別紙様式2-3（個表） '!O49)</f>
        <v>令和７年12月</v>
      </c>
      <c r="T37" s="482" t="e">
        <f t="shared" si="1"/>
        <v>#N/A</v>
      </c>
      <c r="U37" s="482" t="str">
        <f>IF('別紙様式2-3（個表） '!M49="","",'別紙様式2-3（個表） '!M49)</f>
        <v/>
      </c>
    </row>
    <row r="38" spans="1:21" ht="18" customHeight="1">
      <c r="A38" s="480"/>
      <c r="B38" s="486"/>
      <c r="C38" s="480">
        <v>36</v>
      </c>
      <c r="D38" s="487"/>
      <c r="E38" s="488"/>
      <c r="F38" s="488"/>
      <c r="G38" s="488"/>
      <c r="H38" s="488"/>
      <c r="I38" s="488"/>
      <c r="J38" s="488"/>
      <c r="K38" s="488"/>
      <c r="L38" s="482" t="str">
        <f>IF(基本情報入力シート!B93="","",基本情報入力シート!B93)</f>
        <v/>
      </c>
      <c r="M38" s="500" t="str">
        <f>IF(基本情報入力シート!AC93="","",基本情報入力シート!AC93)</f>
        <v/>
      </c>
      <c r="N38" s="482" t="str">
        <f>IF(基本情報入力シート!Z93="","",基本情報入力シート!Z93)</f>
        <v/>
      </c>
      <c r="O38" s="482" t="str">
        <f>IF(基本情報入力シート!W93="","",基本情報入力シート!W93)</f>
        <v/>
      </c>
      <c r="P38" s="488"/>
      <c r="Q38" s="489"/>
      <c r="R38" s="484" t="str">
        <f>IF('別紙様式2-3（個表） '!P50="","",'別紙様式2-3（個表） '!P50)</f>
        <v>未入力あり</v>
      </c>
      <c r="S38" s="502" t="str">
        <f>IF('別紙様式2-3（個表） '!O50="","",'別紙様式2-3（個表） '!O50)</f>
        <v>令和７年12月</v>
      </c>
      <c r="T38" s="482" t="e">
        <f t="shared" si="1"/>
        <v>#N/A</v>
      </c>
      <c r="U38" s="482" t="str">
        <f>IF('別紙様式2-3（個表） '!M50="","",'別紙様式2-3（個表） '!M50)</f>
        <v/>
      </c>
    </row>
    <row r="39" spans="1:21" ht="18" customHeight="1">
      <c r="A39" s="480"/>
      <c r="B39" s="486"/>
      <c r="C39" s="480">
        <v>37</v>
      </c>
      <c r="D39" s="487"/>
      <c r="E39" s="488"/>
      <c r="F39" s="488"/>
      <c r="G39" s="488"/>
      <c r="H39" s="488"/>
      <c r="I39" s="488"/>
      <c r="J39" s="488"/>
      <c r="K39" s="488"/>
      <c r="L39" s="482" t="str">
        <f>IF(基本情報入力シート!B94="","",基本情報入力シート!B94)</f>
        <v/>
      </c>
      <c r="M39" s="500" t="str">
        <f>IF(基本情報入力シート!AC94="","",基本情報入力シート!AC94)</f>
        <v/>
      </c>
      <c r="N39" s="482" t="str">
        <f>IF(基本情報入力シート!Z94="","",基本情報入力シート!Z94)</f>
        <v/>
      </c>
      <c r="O39" s="482" t="str">
        <f>IF(基本情報入力シート!W94="","",基本情報入力シート!W94)</f>
        <v/>
      </c>
      <c r="P39" s="488"/>
      <c r="Q39" s="489"/>
      <c r="R39" s="484" t="str">
        <f>IF('別紙様式2-3（個表） '!P51="","",'別紙様式2-3（個表） '!P51)</f>
        <v>未入力あり</v>
      </c>
      <c r="S39" s="502" t="str">
        <f>IF('別紙様式2-3（個表） '!O51="","",'別紙様式2-3（個表） '!O51)</f>
        <v>令和７年12月</v>
      </c>
      <c r="T39" s="482" t="e">
        <f t="shared" si="1"/>
        <v>#N/A</v>
      </c>
      <c r="U39" s="482" t="str">
        <f>IF('別紙様式2-3（個表） '!M51="","",'別紙様式2-3（個表） '!M51)</f>
        <v/>
      </c>
    </row>
    <row r="40" spans="1:21" ht="18" customHeight="1">
      <c r="A40" s="480"/>
      <c r="B40" s="486"/>
      <c r="C40" s="480">
        <v>38</v>
      </c>
      <c r="D40" s="487"/>
      <c r="E40" s="488"/>
      <c r="F40" s="488"/>
      <c r="G40" s="488"/>
      <c r="H40" s="488"/>
      <c r="I40" s="488"/>
      <c r="J40" s="488"/>
      <c r="K40" s="488"/>
      <c r="L40" s="482" t="str">
        <f>IF(基本情報入力シート!B95="","",基本情報入力シート!B95)</f>
        <v/>
      </c>
      <c r="M40" s="500" t="str">
        <f>IF(基本情報入力シート!AC95="","",基本情報入力シート!AC95)</f>
        <v/>
      </c>
      <c r="N40" s="482" t="str">
        <f>IF(基本情報入力シート!Z95="","",基本情報入力シート!Z95)</f>
        <v/>
      </c>
      <c r="O40" s="482" t="str">
        <f>IF(基本情報入力シート!W95="","",基本情報入力シート!W95)</f>
        <v/>
      </c>
      <c r="P40" s="488"/>
      <c r="Q40" s="489"/>
      <c r="R40" s="484" t="str">
        <f>IF('別紙様式2-3（個表） '!P52="","",'別紙様式2-3（個表） '!P52)</f>
        <v>未入力あり</v>
      </c>
      <c r="S40" s="502" t="str">
        <f>IF('別紙様式2-3（個表） '!O52="","",'別紙様式2-3（個表） '!O52)</f>
        <v>令和７年12月</v>
      </c>
      <c r="T40" s="482" t="e">
        <f t="shared" si="1"/>
        <v>#N/A</v>
      </c>
      <c r="U40" s="482" t="str">
        <f>IF('別紙様式2-3（個表） '!M52="","",'別紙様式2-3（個表） '!M52)</f>
        <v/>
      </c>
    </row>
    <row r="41" spans="1:21" ht="18" customHeight="1">
      <c r="A41" s="480"/>
      <c r="B41" s="486"/>
      <c r="C41" s="480">
        <v>39</v>
      </c>
      <c r="D41" s="487"/>
      <c r="E41" s="488"/>
      <c r="F41" s="488"/>
      <c r="G41" s="488"/>
      <c r="H41" s="488"/>
      <c r="I41" s="488"/>
      <c r="J41" s="488"/>
      <c r="K41" s="488"/>
      <c r="L41" s="482" t="str">
        <f>IF(基本情報入力シート!B96="","",基本情報入力シート!B96)</f>
        <v/>
      </c>
      <c r="M41" s="500" t="str">
        <f>IF(基本情報入力シート!AC96="","",基本情報入力シート!AC96)</f>
        <v/>
      </c>
      <c r="N41" s="482" t="str">
        <f>IF(基本情報入力シート!Z96="","",基本情報入力シート!Z96)</f>
        <v/>
      </c>
      <c r="O41" s="482" t="str">
        <f>IF(基本情報入力シート!W96="","",基本情報入力シート!W96)</f>
        <v/>
      </c>
      <c r="P41" s="488"/>
      <c r="Q41" s="489"/>
      <c r="R41" s="484" t="str">
        <f>IF('別紙様式2-3（個表） '!P53="","",'別紙様式2-3（個表） '!P53)</f>
        <v>未入力あり</v>
      </c>
      <c r="S41" s="502" t="str">
        <f>IF('別紙様式2-3（個表） '!O53="","",'別紙様式2-3（個表） '!O53)</f>
        <v>令和７年12月</v>
      </c>
      <c r="T41" s="482" t="e">
        <f t="shared" si="1"/>
        <v>#N/A</v>
      </c>
      <c r="U41" s="482" t="str">
        <f>IF('別紙様式2-3（個表） '!M53="","",'別紙様式2-3（個表） '!M53)</f>
        <v/>
      </c>
    </row>
    <row r="42" spans="1:21" ht="18" customHeight="1">
      <c r="A42" s="480"/>
      <c r="B42" s="486"/>
      <c r="C42" s="480">
        <v>40</v>
      </c>
      <c r="D42" s="487"/>
      <c r="E42" s="488"/>
      <c r="F42" s="488"/>
      <c r="G42" s="488"/>
      <c r="H42" s="488"/>
      <c r="I42" s="488"/>
      <c r="J42" s="488"/>
      <c r="K42" s="488"/>
      <c r="L42" s="482" t="str">
        <f>IF(基本情報入力シート!B97="","",基本情報入力シート!B97)</f>
        <v/>
      </c>
      <c r="M42" s="500" t="str">
        <f>IF(基本情報入力シート!AC97="","",基本情報入力シート!AC97)</f>
        <v/>
      </c>
      <c r="N42" s="482" t="str">
        <f>IF(基本情報入力シート!Z97="","",基本情報入力シート!Z97)</f>
        <v/>
      </c>
      <c r="O42" s="482" t="str">
        <f>IF(基本情報入力シート!W97="","",基本情報入力シート!W97)</f>
        <v/>
      </c>
      <c r="P42" s="488"/>
      <c r="Q42" s="489"/>
      <c r="R42" s="484" t="str">
        <f>IF('別紙様式2-3（個表） '!P54="","",'別紙様式2-3（個表） '!P54)</f>
        <v>未入力あり</v>
      </c>
      <c r="S42" s="502" t="str">
        <f>IF('別紙様式2-3（個表） '!O54="","",'別紙様式2-3（個表） '!O54)</f>
        <v>令和７年12月</v>
      </c>
      <c r="T42" s="482" t="e">
        <f t="shared" si="1"/>
        <v>#N/A</v>
      </c>
      <c r="U42" s="482" t="str">
        <f>IF('別紙様式2-3（個表） '!M54="","",'別紙様式2-3（個表） '!M54)</f>
        <v/>
      </c>
    </row>
    <row r="43" spans="1:21" ht="18" customHeight="1">
      <c r="A43" s="480"/>
      <c r="B43" s="486"/>
      <c r="C43" s="480">
        <v>41</v>
      </c>
      <c r="D43" s="487"/>
      <c r="E43" s="488"/>
      <c r="F43" s="488"/>
      <c r="G43" s="488"/>
      <c r="H43" s="488"/>
      <c r="I43" s="488"/>
      <c r="J43" s="488"/>
      <c r="K43" s="488"/>
      <c r="L43" s="482" t="str">
        <f>IF(基本情報入力シート!B98="","",基本情報入力シート!B98)</f>
        <v/>
      </c>
      <c r="M43" s="500" t="str">
        <f>IF(基本情報入力シート!AC98="","",基本情報入力シート!AC98)</f>
        <v/>
      </c>
      <c r="N43" s="482" t="str">
        <f>IF(基本情報入力シート!Z98="","",基本情報入力シート!Z98)</f>
        <v/>
      </c>
      <c r="O43" s="482" t="str">
        <f>IF(基本情報入力シート!W98="","",基本情報入力シート!W98)</f>
        <v/>
      </c>
      <c r="P43" s="488"/>
      <c r="Q43" s="489"/>
      <c r="R43" s="484" t="str">
        <f>IF('別紙様式2-3（個表） '!P55="","",'別紙様式2-3（個表） '!P55)</f>
        <v>未入力あり</v>
      </c>
      <c r="S43" s="502" t="str">
        <f>IF('別紙様式2-3（個表） '!O55="","",'別紙様式2-3（個表） '!O55)</f>
        <v>令和７年12月</v>
      </c>
      <c r="T43" s="482" t="e">
        <f t="shared" si="1"/>
        <v>#N/A</v>
      </c>
      <c r="U43" s="482" t="str">
        <f>IF('別紙様式2-3（個表） '!M55="","",'別紙様式2-3（個表） '!M55)</f>
        <v/>
      </c>
    </row>
    <row r="44" spans="1:21" ht="18" customHeight="1">
      <c r="A44" s="480"/>
      <c r="B44" s="486"/>
      <c r="C44" s="480">
        <v>42</v>
      </c>
      <c r="D44" s="487"/>
      <c r="E44" s="488"/>
      <c r="F44" s="488"/>
      <c r="G44" s="488"/>
      <c r="H44" s="488"/>
      <c r="I44" s="488"/>
      <c r="J44" s="488"/>
      <c r="K44" s="488"/>
      <c r="L44" s="482" t="str">
        <f>IF(基本情報入力シート!B99="","",基本情報入力シート!B99)</f>
        <v/>
      </c>
      <c r="M44" s="500" t="str">
        <f>IF(基本情報入力シート!AC99="","",基本情報入力シート!AC99)</f>
        <v/>
      </c>
      <c r="N44" s="482" t="str">
        <f>IF(基本情報入力シート!Z99="","",基本情報入力シート!Z99)</f>
        <v/>
      </c>
      <c r="O44" s="482" t="str">
        <f>IF(基本情報入力シート!W99="","",基本情報入力シート!W99)</f>
        <v/>
      </c>
      <c r="P44" s="488"/>
      <c r="Q44" s="489"/>
      <c r="R44" s="484" t="str">
        <f>IF('別紙様式2-3（個表） '!P56="","",'別紙様式2-3（個表） '!P56)</f>
        <v>未入力あり</v>
      </c>
      <c r="S44" s="502" t="str">
        <f>IF('別紙様式2-3（個表） '!O56="","",'別紙様式2-3（個表） '!O56)</f>
        <v>令和７年12月</v>
      </c>
      <c r="T44" s="482" t="e">
        <f t="shared" si="1"/>
        <v>#N/A</v>
      </c>
      <c r="U44" s="482" t="str">
        <f>IF('別紙様式2-3（個表） '!M56="","",'別紙様式2-3（個表） '!M56)</f>
        <v/>
      </c>
    </row>
    <row r="45" spans="1:21" ht="18" customHeight="1">
      <c r="A45" s="480"/>
      <c r="B45" s="486"/>
      <c r="C45" s="480">
        <v>43</v>
      </c>
      <c r="D45" s="487"/>
      <c r="E45" s="488"/>
      <c r="F45" s="488"/>
      <c r="G45" s="488"/>
      <c r="H45" s="488"/>
      <c r="I45" s="488"/>
      <c r="J45" s="488"/>
      <c r="K45" s="488"/>
      <c r="L45" s="482" t="str">
        <f>IF(基本情報入力シート!B100="","",基本情報入力シート!B100)</f>
        <v/>
      </c>
      <c r="M45" s="500" t="str">
        <f>IF(基本情報入力シート!AC100="","",基本情報入力シート!AC100)</f>
        <v/>
      </c>
      <c r="N45" s="482" t="str">
        <f>IF(基本情報入力シート!Z100="","",基本情報入力シート!Z100)</f>
        <v/>
      </c>
      <c r="O45" s="482" t="str">
        <f>IF(基本情報入力シート!W100="","",基本情報入力シート!W100)</f>
        <v/>
      </c>
      <c r="P45" s="488"/>
      <c r="Q45" s="489"/>
      <c r="R45" s="484" t="str">
        <f>IF('別紙様式2-3（個表） '!P57="","",'別紙様式2-3（個表） '!P57)</f>
        <v>未入力あり</v>
      </c>
      <c r="S45" s="502" t="str">
        <f>IF('別紙様式2-3（個表） '!O57="","",'別紙様式2-3（個表） '!O57)</f>
        <v>令和７年12月</v>
      </c>
      <c r="T45" s="482" t="e">
        <f t="shared" si="1"/>
        <v>#N/A</v>
      </c>
      <c r="U45" s="482" t="str">
        <f>IF('別紙様式2-3（個表） '!M57="","",'別紙様式2-3（個表） '!M57)</f>
        <v/>
      </c>
    </row>
    <row r="46" spans="1:21" ht="18" customHeight="1">
      <c r="A46" s="480"/>
      <c r="B46" s="486"/>
      <c r="C46" s="480">
        <v>44</v>
      </c>
      <c r="D46" s="487"/>
      <c r="E46" s="488"/>
      <c r="F46" s="488"/>
      <c r="G46" s="488"/>
      <c r="H46" s="488"/>
      <c r="I46" s="488"/>
      <c r="J46" s="488"/>
      <c r="K46" s="488"/>
      <c r="L46" s="482" t="str">
        <f>IF(基本情報入力シート!B101="","",基本情報入力シート!B101)</f>
        <v/>
      </c>
      <c r="M46" s="500" t="str">
        <f>IF(基本情報入力シート!AC101="","",基本情報入力シート!AC101)</f>
        <v/>
      </c>
      <c r="N46" s="482" t="str">
        <f>IF(基本情報入力シート!Z101="","",基本情報入力シート!Z101)</f>
        <v/>
      </c>
      <c r="O46" s="482" t="str">
        <f>IF(基本情報入力シート!W101="","",基本情報入力シート!W101)</f>
        <v/>
      </c>
      <c r="P46" s="488"/>
      <c r="Q46" s="489"/>
      <c r="R46" s="484" t="str">
        <f>IF('別紙様式2-3（個表） '!P58="","",'別紙様式2-3（個表） '!P58)</f>
        <v>未入力あり</v>
      </c>
      <c r="S46" s="502" t="str">
        <f>IF('別紙様式2-3（個表） '!O58="","",'別紙様式2-3（個表） '!O58)</f>
        <v>令和７年12月</v>
      </c>
      <c r="T46" s="482" t="e">
        <f t="shared" si="1"/>
        <v>#N/A</v>
      </c>
      <c r="U46" s="482" t="str">
        <f>IF('別紙様式2-3（個表） '!M58="","",'別紙様式2-3（個表） '!M58)</f>
        <v/>
      </c>
    </row>
    <row r="47" spans="1:21" ht="18" customHeight="1">
      <c r="A47" s="480"/>
      <c r="B47" s="486"/>
      <c r="C47" s="480">
        <v>45</v>
      </c>
      <c r="D47" s="487"/>
      <c r="E47" s="488"/>
      <c r="F47" s="488"/>
      <c r="G47" s="488"/>
      <c r="H47" s="488"/>
      <c r="I47" s="488"/>
      <c r="J47" s="488"/>
      <c r="K47" s="488"/>
      <c r="L47" s="482" t="str">
        <f>IF(基本情報入力シート!B102="","",基本情報入力シート!B102)</f>
        <v/>
      </c>
      <c r="M47" s="500" t="str">
        <f>IF(基本情報入力シート!AC102="","",基本情報入力シート!AC102)</f>
        <v/>
      </c>
      <c r="N47" s="482" t="str">
        <f>IF(基本情報入力シート!Z102="","",基本情報入力シート!Z102)</f>
        <v/>
      </c>
      <c r="O47" s="482" t="str">
        <f>IF(基本情報入力シート!W102="","",基本情報入力シート!W102)</f>
        <v/>
      </c>
      <c r="P47" s="488"/>
      <c r="Q47" s="489"/>
      <c r="R47" s="484" t="str">
        <f>IF('別紙様式2-3（個表） '!P59="","",'別紙様式2-3（個表） '!P59)</f>
        <v>未入力あり</v>
      </c>
      <c r="S47" s="502" t="str">
        <f>IF('別紙様式2-3（個表） '!O59="","",'別紙様式2-3（個表） '!O59)</f>
        <v>令和７年12月</v>
      </c>
      <c r="T47" s="482" t="e">
        <f t="shared" si="1"/>
        <v>#N/A</v>
      </c>
      <c r="U47" s="482" t="str">
        <f>IF('別紙様式2-3（個表） '!M59="","",'別紙様式2-3（個表） '!M59)</f>
        <v/>
      </c>
    </row>
    <row r="48" spans="1:21" ht="18" customHeight="1">
      <c r="A48" s="480"/>
      <c r="B48" s="486"/>
      <c r="C48" s="480">
        <v>46</v>
      </c>
      <c r="D48" s="487"/>
      <c r="E48" s="488"/>
      <c r="F48" s="488"/>
      <c r="G48" s="488"/>
      <c r="H48" s="488"/>
      <c r="I48" s="488"/>
      <c r="J48" s="488"/>
      <c r="K48" s="488"/>
      <c r="L48" s="482" t="str">
        <f>IF(基本情報入力シート!B103="","",基本情報入力シート!B103)</f>
        <v/>
      </c>
      <c r="M48" s="500" t="str">
        <f>IF(基本情報入力シート!AC103="","",基本情報入力シート!AC103)</f>
        <v/>
      </c>
      <c r="N48" s="482" t="str">
        <f>IF(基本情報入力シート!Z103="","",基本情報入力シート!Z103)</f>
        <v/>
      </c>
      <c r="O48" s="482" t="str">
        <f>IF(基本情報入力シート!W103="","",基本情報入力シート!W103)</f>
        <v/>
      </c>
      <c r="P48" s="488"/>
      <c r="Q48" s="489"/>
      <c r="R48" s="484" t="str">
        <f>IF('別紙様式2-3（個表） '!P60="","",'別紙様式2-3（個表） '!P60)</f>
        <v>未入力あり</v>
      </c>
      <c r="S48" s="502" t="str">
        <f>IF('別紙様式2-3（個表） '!O60="","",'別紙様式2-3（個表） '!O60)</f>
        <v>令和７年12月</v>
      </c>
      <c r="T48" s="482" t="e">
        <f t="shared" si="1"/>
        <v>#N/A</v>
      </c>
      <c r="U48" s="482" t="str">
        <f>IF('別紙様式2-3（個表） '!M60="","",'別紙様式2-3（個表） '!M60)</f>
        <v/>
      </c>
    </row>
    <row r="49" spans="1:21" ht="18" customHeight="1">
      <c r="A49" s="480"/>
      <c r="B49" s="486"/>
      <c r="C49" s="480">
        <v>47</v>
      </c>
      <c r="D49" s="487"/>
      <c r="E49" s="488"/>
      <c r="F49" s="488"/>
      <c r="G49" s="488"/>
      <c r="H49" s="488"/>
      <c r="I49" s="488"/>
      <c r="J49" s="488"/>
      <c r="K49" s="488"/>
      <c r="L49" s="482" t="str">
        <f>IF(基本情報入力シート!B104="","",基本情報入力シート!B104)</f>
        <v/>
      </c>
      <c r="M49" s="500" t="str">
        <f>IF(基本情報入力シート!AC104="","",基本情報入力シート!AC104)</f>
        <v/>
      </c>
      <c r="N49" s="482" t="str">
        <f>IF(基本情報入力シート!Z104="","",基本情報入力シート!Z104)</f>
        <v/>
      </c>
      <c r="O49" s="482" t="str">
        <f>IF(基本情報入力シート!W104="","",基本情報入力シート!W104)</f>
        <v/>
      </c>
      <c r="P49" s="488"/>
      <c r="Q49" s="489"/>
      <c r="R49" s="484" t="str">
        <f>IF('別紙様式2-3（個表） '!P61="","",'別紙様式2-3（個表） '!P61)</f>
        <v>未入力あり</v>
      </c>
      <c r="S49" s="502" t="str">
        <f>IF('別紙様式2-3（個表） '!O61="","",'別紙様式2-3（個表） '!O61)</f>
        <v>令和７年12月</v>
      </c>
      <c r="T49" s="482" t="e">
        <f t="shared" si="1"/>
        <v>#N/A</v>
      </c>
      <c r="U49" s="482" t="str">
        <f>IF('別紙様式2-3（個表） '!M61="","",'別紙様式2-3（個表） '!M61)</f>
        <v/>
      </c>
    </row>
    <row r="50" spans="1:21" ht="18" customHeight="1">
      <c r="A50" s="480"/>
      <c r="B50" s="486"/>
      <c r="C50" s="480">
        <v>48</v>
      </c>
      <c r="D50" s="487"/>
      <c r="E50" s="488"/>
      <c r="F50" s="488"/>
      <c r="G50" s="488"/>
      <c r="H50" s="488"/>
      <c r="I50" s="488"/>
      <c r="J50" s="488"/>
      <c r="K50" s="488"/>
      <c r="L50" s="482" t="str">
        <f>IF(基本情報入力シート!B105="","",基本情報入力シート!B105)</f>
        <v/>
      </c>
      <c r="M50" s="500" t="str">
        <f>IF(基本情報入力シート!AC105="","",基本情報入力シート!AC105)</f>
        <v/>
      </c>
      <c r="N50" s="482" t="str">
        <f>IF(基本情報入力シート!Z105="","",基本情報入力シート!Z105)</f>
        <v/>
      </c>
      <c r="O50" s="482" t="str">
        <f>IF(基本情報入力シート!W105="","",基本情報入力シート!W105)</f>
        <v/>
      </c>
      <c r="P50" s="488"/>
      <c r="Q50" s="489"/>
      <c r="R50" s="484" t="str">
        <f>IF('別紙様式2-3（個表） '!P62="","",'別紙様式2-3（個表） '!P62)</f>
        <v>未入力あり</v>
      </c>
      <c r="S50" s="502" t="str">
        <f>IF('別紙様式2-3（個表） '!O62="","",'別紙様式2-3（個表） '!O62)</f>
        <v>令和７年12月</v>
      </c>
      <c r="T50" s="482" t="e">
        <f t="shared" si="1"/>
        <v>#N/A</v>
      </c>
      <c r="U50" s="482" t="str">
        <f>IF('別紙様式2-3（個表） '!M62="","",'別紙様式2-3（個表） '!M62)</f>
        <v/>
      </c>
    </row>
    <row r="51" spans="1:21" ht="18" customHeight="1">
      <c r="A51" s="480"/>
      <c r="B51" s="486"/>
      <c r="C51" s="480">
        <v>49</v>
      </c>
      <c r="D51" s="487"/>
      <c r="E51" s="488"/>
      <c r="F51" s="488"/>
      <c r="G51" s="488"/>
      <c r="H51" s="488"/>
      <c r="I51" s="488"/>
      <c r="J51" s="488"/>
      <c r="K51" s="488"/>
      <c r="L51" s="482" t="str">
        <f>IF(基本情報入力シート!B106="","",基本情報入力シート!B106)</f>
        <v/>
      </c>
      <c r="M51" s="500" t="str">
        <f>IF(基本情報入力シート!AC106="","",基本情報入力シート!AC106)</f>
        <v/>
      </c>
      <c r="N51" s="482" t="str">
        <f>IF(基本情報入力シート!Z106="","",基本情報入力シート!Z106)</f>
        <v/>
      </c>
      <c r="O51" s="482" t="str">
        <f>IF(基本情報入力シート!W106="","",基本情報入力シート!W106)</f>
        <v/>
      </c>
      <c r="P51" s="488"/>
      <c r="Q51" s="489"/>
      <c r="R51" s="484" t="str">
        <f>IF('別紙様式2-3（個表） '!P63="","",'別紙様式2-3（個表） '!P63)</f>
        <v>未入力あり</v>
      </c>
      <c r="S51" s="502" t="str">
        <f>IF('別紙様式2-3（個表） '!O63="","",'別紙様式2-3（個表） '!O63)</f>
        <v>令和７年12月</v>
      </c>
      <c r="T51" s="482" t="e">
        <f t="shared" si="1"/>
        <v>#N/A</v>
      </c>
      <c r="U51" s="482" t="str">
        <f>IF('別紙様式2-3（個表） '!M63="","",'別紙様式2-3（個表） '!M63)</f>
        <v/>
      </c>
    </row>
    <row r="52" spans="1:21" ht="18" customHeight="1">
      <c r="A52" s="480"/>
      <c r="B52" s="486"/>
      <c r="C52" s="480">
        <v>50</v>
      </c>
      <c r="D52" s="487"/>
      <c r="E52" s="488"/>
      <c r="F52" s="488"/>
      <c r="G52" s="488"/>
      <c r="H52" s="488"/>
      <c r="I52" s="488"/>
      <c r="J52" s="488"/>
      <c r="K52" s="488"/>
      <c r="L52" s="482" t="str">
        <f>IF(基本情報入力シート!B107="","",基本情報入力シート!B107)</f>
        <v/>
      </c>
      <c r="M52" s="500" t="str">
        <f>IF(基本情報入力シート!AC107="","",基本情報入力シート!AC107)</f>
        <v/>
      </c>
      <c r="N52" s="482" t="str">
        <f>IF(基本情報入力シート!Z107="","",基本情報入力シート!Z107)</f>
        <v/>
      </c>
      <c r="O52" s="482" t="str">
        <f>IF(基本情報入力シート!W107="","",基本情報入力シート!W107)</f>
        <v/>
      </c>
      <c r="P52" s="488"/>
      <c r="Q52" s="489"/>
      <c r="R52" s="484" t="str">
        <f>IF('別紙様式2-3（個表） '!P64="","",'別紙様式2-3（個表） '!P64)</f>
        <v>未入力あり</v>
      </c>
      <c r="S52" s="502" t="str">
        <f>IF('別紙様式2-3（個表） '!O64="","",'別紙様式2-3（個表） '!O64)</f>
        <v>令和７年12月</v>
      </c>
      <c r="T52" s="482" t="e">
        <f t="shared" si="1"/>
        <v>#N/A</v>
      </c>
      <c r="U52" s="482" t="str">
        <f>IF('別紙様式2-3（個表） '!M64="","",'別紙様式2-3（個表） '!M64)</f>
        <v/>
      </c>
    </row>
    <row r="53" spans="1:21" ht="18" customHeight="1">
      <c r="A53" s="480"/>
      <c r="B53" s="486"/>
      <c r="C53" s="480">
        <v>51</v>
      </c>
      <c r="D53" s="487"/>
      <c r="E53" s="488"/>
      <c r="F53" s="488"/>
      <c r="G53" s="488"/>
      <c r="H53" s="488"/>
      <c r="I53" s="488"/>
      <c r="J53" s="488"/>
      <c r="K53" s="488"/>
      <c r="L53" s="482" t="str">
        <f>IF(基本情報入力シート!B108="","",基本情報入力シート!B108)</f>
        <v/>
      </c>
      <c r="M53" s="500" t="str">
        <f>IF(基本情報入力シート!AC108="","",基本情報入力シート!AC108)</f>
        <v/>
      </c>
      <c r="N53" s="482" t="str">
        <f>IF(基本情報入力シート!Z108="","",基本情報入力シート!Z108)</f>
        <v/>
      </c>
      <c r="O53" s="482" t="str">
        <f>IF(基本情報入力シート!W108="","",基本情報入力シート!W108)</f>
        <v/>
      </c>
      <c r="P53" s="488"/>
      <c r="Q53" s="489"/>
      <c r="R53" s="484" t="str">
        <f>IF('別紙様式2-3（個表） '!P65="","",'別紙様式2-3（個表） '!P65)</f>
        <v>未入力あり</v>
      </c>
      <c r="S53" s="502" t="str">
        <f>IF('別紙様式2-3（個表） '!O65="","",'別紙様式2-3（個表） '!O65)</f>
        <v>令和７年12月</v>
      </c>
      <c r="T53" s="482" t="e">
        <f t="shared" si="1"/>
        <v>#N/A</v>
      </c>
      <c r="U53" s="482" t="str">
        <f>IF('別紙様式2-3（個表） '!M65="","",'別紙様式2-3（個表） '!M65)</f>
        <v/>
      </c>
    </row>
    <row r="54" spans="1:21" ht="18" customHeight="1">
      <c r="A54" s="480"/>
      <c r="B54" s="486"/>
      <c r="C54" s="480">
        <v>52</v>
      </c>
      <c r="D54" s="487"/>
      <c r="E54" s="488"/>
      <c r="F54" s="488"/>
      <c r="G54" s="488"/>
      <c r="H54" s="488"/>
      <c r="I54" s="488"/>
      <c r="J54" s="488"/>
      <c r="K54" s="488"/>
      <c r="L54" s="482" t="str">
        <f>IF(基本情報入力シート!B109="","",基本情報入力シート!B109)</f>
        <v/>
      </c>
      <c r="M54" s="500" t="str">
        <f>IF(基本情報入力シート!AC109="","",基本情報入力シート!AC109)</f>
        <v/>
      </c>
      <c r="N54" s="482" t="str">
        <f>IF(基本情報入力シート!Z109="","",基本情報入力シート!Z109)</f>
        <v/>
      </c>
      <c r="O54" s="482" t="str">
        <f>IF(基本情報入力シート!W109="","",基本情報入力シート!W109)</f>
        <v/>
      </c>
      <c r="P54" s="488"/>
      <c r="Q54" s="489"/>
      <c r="R54" s="484" t="str">
        <f>IF('別紙様式2-3（個表） '!P66="","",'別紙様式2-3（個表） '!P66)</f>
        <v>未入力あり</v>
      </c>
      <c r="S54" s="502" t="str">
        <f>IF('別紙様式2-3（個表） '!O66="","",'別紙様式2-3（個表） '!O66)</f>
        <v>令和７年12月</v>
      </c>
      <c r="T54" s="482" t="e">
        <f t="shared" si="1"/>
        <v>#N/A</v>
      </c>
      <c r="U54" s="482" t="str">
        <f>IF('別紙様式2-3（個表） '!M66="","",'別紙様式2-3（個表） '!M66)</f>
        <v/>
      </c>
    </row>
    <row r="55" spans="1:21" ht="18" customHeight="1">
      <c r="A55" s="480"/>
      <c r="B55" s="486"/>
      <c r="C55" s="480">
        <v>53</v>
      </c>
      <c r="D55" s="487"/>
      <c r="E55" s="488"/>
      <c r="F55" s="488"/>
      <c r="G55" s="488"/>
      <c r="H55" s="488"/>
      <c r="I55" s="488"/>
      <c r="J55" s="488"/>
      <c r="K55" s="488"/>
      <c r="L55" s="482" t="str">
        <f>IF(基本情報入力シート!B110="","",基本情報入力シート!B110)</f>
        <v/>
      </c>
      <c r="M55" s="500" t="str">
        <f>IF(基本情報入力シート!AC110="","",基本情報入力シート!AC110)</f>
        <v/>
      </c>
      <c r="N55" s="482" t="str">
        <f>IF(基本情報入力シート!Z110="","",基本情報入力シート!Z110)</f>
        <v/>
      </c>
      <c r="O55" s="482" t="str">
        <f>IF(基本情報入力シート!W110="","",基本情報入力シート!W110)</f>
        <v/>
      </c>
      <c r="P55" s="488"/>
      <c r="Q55" s="489"/>
      <c r="R55" s="484" t="str">
        <f>IF('別紙様式2-3（個表） '!P67="","",'別紙様式2-3（個表） '!P67)</f>
        <v>未入力あり</v>
      </c>
      <c r="S55" s="502" t="str">
        <f>IF('別紙様式2-3（個表） '!O67="","",'別紙様式2-3（個表） '!O67)</f>
        <v>令和７年12月</v>
      </c>
      <c r="T55" s="482" t="e">
        <f t="shared" si="1"/>
        <v>#N/A</v>
      </c>
      <c r="U55" s="482" t="str">
        <f>IF('別紙様式2-3（個表） '!M67="","",'別紙様式2-3（個表） '!M67)</f>
        <v/>
      </c>
    </row>
    <row r="56" spans="1:21" ht="18" customHeight="1">
      <c r="A56" s="480"/>
      <c r="B56" s="486"/>
      <c r="C56" s="480">
        <v>54</v>
      </c>
      <c r="D56" s="487"/>
      <c r="E56" s="488"/>
      <c r="F56" s="488"/>
      <c r="G56" s="488"/>
      <c r="H56" s="488"/>
      <c r="I56" s="488"/>
      <c r="J56" s="488"/>
      <c r="K56" s="488"/>
      <c r="L56" s="482" t="str">
        <f>IF(基本情報入力シート!B111="","",基本情報入力シート!B111)</f>
        <v/>
      </c>
      <c r="M56" s="500" t="str">
        <f>IF(基本情報入力シート!AC111="","",基本情報入力シート!AC111)</f>
        <v/>
      </c>
      <c r="N56" s="482" t="str">
        <f>IF(基本情報入力シート!Z111="","",基本情報入力シート!Z111)</f>
        <v/>
      </c>
      <c r="O56" s="482" t="str">
        <f>IF(基本情報入力シート!W111="","",基本情報入力シート!W111)</f>
        <v/>
      </c>
      <c r="P56" s="488"/>
      <c r="Q56" s="489"/>
      <c r="R56" s="484" t="str">
        <f>IF('別紙様式2-3（個表） '!P68="","",'別紙様式2-3（個表） '!P68)</f>
        <v>未入力あり</v>
      </c>
      <c r="S56" s="502" t="str">
        <f>IF('別紙様式2-3（個表） '!O68="","",'別紙様式2-3（個表） '!O68)</f>
        <v>令和７年12月</v>
      </c>
      <c r="T56" s="482" t="e">
        <f t="shared" si="1"/>
        <v>#N/A</v>
      </c>
      <c r="U56" s="482" t="str">
        <f>IF('別紙様式2-3（個表） '!M68="","",'別紙様式2-3（個表） '!M68)</f>
        <v/>
      </c>
    </row>
    <row r="57" spans="1:21" ht="18" customHeight="1">
      <c r="A57" s="480"/>
      <c r="B57" s="486"/>
      <c r="C57" s="480">
        <v>55</v>
      </c>
      <c r="D57" s="487"/>
      <c r="E57" s="488"/>
      <c r="F57" s="488"/>
      <c r="G57" s="488"/>
      <c r="H57" s="488"/>
      <c r="I57" s="488"/>
      <c r="J57" s="488"/>
      <c r="K57" s="488"/>
      <c r="L57" s="482" t="str">
        <f>IF(基本情報入力シート!B112="","",基本情報入力シート!B112)</f>
        <v/>
      </c>
      <c r="M57" s="500" t="str">
        <f>IF(基本情報入力シート!AC112="","",基本情報入力シート!AC112)</f>
        <v/>
      </c>
      <c r="N57" s="482" t="str">
        <f>IF(基本情報入力シート!Z112="","",基本情報入力シート!Z112)</f>
        <v/>
      </c>
      <c r="O57" s="482" t="str">
        <f>IF(基本情報入力シート!W112="","",基本情報入力シート!W112)</f>
        <v/>
      </c>
      <c r="P57" s="488"/>
      <c r="Q57" s="489"/>
      <c r="R57" s="484" t="str">
        <f>IF('別紙様式2-3（個表） '!P69="","",'別紙様式2-3（個表） '!P69)</f>
        <v>未入力あり</v>
      </c>
      <c r="S57" s="502" t="str">
        <f>IF('別紙様式2-3（個表） '!O69="","",'別紙様式2-3（個表） '!O69)</f>
        <v>令和７年12月</v>
      </c>
      <c r="T57" s="482" t="e">
        <f t="shared" si="1"/>
        <v>#N/A</v>
      </c>
      <c r="U57" s="482" t="str">
        <f>IF('別紙様式2-3（個表） '!M69="","",'別紙様式2-3（個表） '!M69)</f>
        <v/>
      </c>
    </row>
    <row r="58" spans="1:21" ht="18" customHeight="1">
      <c r="A58" s="480"/>
      <c r="B58" s="486"/>
      <c r="C58" s="480">
        <v>56</v>
      </c>
      <c r="D58" s="487"/>
      <c r="E58" s="488"/>
      <c r="F58" s="488"/>
      <c r="G58" s="488"/>
      <c r="H58" s="488"/>
      <c r="I58" s="488"/>
      <c r="J58" s="488"/>
      <c r="K58" s="488"/>
      <c r="L58" s="482" t="str">
        <f>IF(基本情報入力シート!B113="","",基本情報入力シート!B113)</f>
        <v/>
      </c>
      <c r="M58" s="500" t="str">
        <f>IF(基本情報入力シート!AC113="","",基本情報入力シート!AC113)</f>
        <v/>
      </c>
      <c r="N58" s="482" t="str">
        <f>IF(基本情報入力シート!Z113="","",基本情報入力シート!Z113)</f>
        <v/>
      </c>
      <c r="O58" s="482" t="str">
        <f>IF(基本情報入力シート!W113="","",基本情報入力シート!W113)</f>
        <v/>
      </c>
      <c r="P58" s="488"/>
      <c r="Q58" s="489"/>
      <c r="R58" s="484" t="str">
        <f>IF('別紙様式2-3（個表） '!P70="","",'別紙様式2-3（個表） '!P70)</f>
        <v>未入力あり</v>
      </c>
      <c r="S58" s="502" t="str">
        <f>IF('別紙様式2-3（個表） '!O70="","",'別紙様式2-3（個表） '!O70)</f>
        <v>令和７年12月</v>
      </c>
      <c r="T58" s="482" t="e">
        <f t="shared" si="1"/>
        <v>#N/A</v>
      </c>
      <c r="U58" s="482" t="str">
        <f>IF('別紙様式2-3（個表） '!M70="","",'別紙様式2-3（個表） '!M70)</f>
        <v/>
      </c>
    </row>
    <row r="59" spans="1:21" ht="18" customHeight="1">
      <c r="A59" s="480"/>
      <c r="B59" s="486"/>
      <c r="C59" s="480">
        <v>57</v>
      </c>
      <c r="D59" s="487"/>
      <c r="E59" s="488"/>
      <c r="F59" s="488"/>
      <c r="G59" s="488"/>
      <c r="H59" s="488"/>
      <c r="I59" s="488"/>
      <c r="J59" s="488"/>
      <c r="K59" s="488"/>
      <c r="L59" s="482" t="str">
        <f>IF(基本情報入力シート!B114="","",基本情報入力シート!B114)</f>
        <v/>
      </c>
      <c r="M59" s="500" t="str">
        <f>IF(基本情報入力シート!AC114="","",基本情報入力シート!AC114)</f>
        <v/>
      </c>
      <c r="N59" s="482" t="str">
        <f>IF(基本情報入力シート!Z114="","",基本情報入力シート!Z114)</f>
        <v/>
      </c>
      <c r="O59" s="482" t="str">
        <f>IF(基本情報入力シート!W114="","",基本情報入力シート!W114)</f>
        <v/>
      </c>
      <c r="P59" s="488"/>
      <c r="Q59" s="489"/>
      <c r="R59" s="484" t="str">
        <f>IF('別紙様式2-3（個表） '!P71="","",'別紙様式2-3（個表） '!P71)</f>
        <v>未入力あり</v>
      </c>
      <c r="S59" s="502" t="str">
        <f>IF('別紙様式2-3（個表） '!O71="","",'別紙様式2-3（個表） '!O71)</f>
        <v>令和７年12月</v>
      </c>
      <c r="T59" s="482" t="e">
        <f t="shared" si="1"/>
        <v>#N/A</v>
      </c>
      <c r="U59" s="482" t="str">
        <f>IF('別紙様式2-3（個表） '!M71="","",'別紙様式2-3（個表） '!M71)</f>
        <v/>
      </c>
    </row>
    <row r="60" spans="1:21" ht="18" customHeight="1">
      <c r="A60" s="480"/>
      <c r="B60" s="486"/>
      <c r="C60" s="480">
        <v>58</v>
      </c>
      <c r="D60" s="487"/>
      <c r="E60" s="488"/>
      <c r="F60" s="488"/>
      <c r="G60" s="488"/>
      <c r="H60" s="488"/>
      <c r="I60" s="488"/>
      <c r="J60" s="488"/>
      <c r="K60" s="488"/>
      <c r="L60" s="482" t="str">
        <f>IF(基本情報入力シート!B115="","",基本情報入力シート!B115)</f>
        <v/>
      </c>
      <c r="M60" s="500" t="str">
        <f>IF(基本情報入力シート!AC115="","",基本情報入力シート!AC115)</f>
        <v/>
      </c>
      <c r="N60" s="482" t="str">
        <f>IF(基本情報入力シート!Z115="","",基本情報入力シート!Z115)</f>
        <v/>
      </c>
      <c r="O60" s="482" t="str">
        <f>IF(基本情報入力シート!W115="","",基本情報入力シート!W115)</f>
        <v/>
      </c>
      <c r="P60" s="488"/>
      <c r="Q60" s="489"/>
      <c r="R60" s="484" t="str">
        <f>IF('別紙様式2-3（個表） '!P72="","",'別紙様式2-3（個表） '!P72)</f>
        <v>未入力あり</v>
      </c>
      <c r="S60" s="502" t="str">
        <f>IF('別紙様式2-3（個表） '!O72="","",'別紙様式2-3（個表） '!O72)</f>
        <v>令和７年12月</v>
      </c>
      <c r="T60" s="482" t="e">
        <f t="shared" si="1"/>
        <v>#N/A</v>
      </c>
      <c r="U60" s="482" t="str">
        <f>IF('別紙様式2-3（個表） '!M72="","",'別紙様式2-3（個表） '!M72)</f>
        <v/>
      </c>
    </row>
    <row r="61" spans="1:21" ht="18" customHeight="1">
      <c r="A61" s="480"/>
      <c r="B61" s="486"/>
      <c r="C61" s="480">
        <v>59</v>
      </c>
      <c r="D61" s="487"/>
      <c r="E61" s="488"/>
      <c r="F61" s="488"/>
      <c r="G61" s="488"/>
      <c r="H61" s="488"/>
      <c r="I61" s="488"/>
      <c r="J61" s="488"/>
      <c r="K61" s="488"/>
      <c r="L61" s="482" t="str">
        <f>IF(基本情報入力シート!B116="","",基本情報入力シート!B116)</f>
        <v/>
      </c>
      <c r="M61" s="500" t="str">
        <f>IF(基本情報入力シート!AC116="","",基本情報入力シート!AC116)</f>
        <v/>
      </c>
      <c r="N61" s="482" t="str">
        <f>IF(基本情報入力シート!Z116="","",基本情報入力シート!Z116)</f>
        <v/>
      </c>
      <c r="O61" s="482" t="str">
        <f>IF(基本情報入力シート!W116="","",基本情報入力シート!W116)</f>
        <v/>
      </c>
      <c r="P61" s="488"/>
      <c r="Q61" s="489"/>
      <c r="R61" s="484" t="str">
        <f>IF('別紙様式2-3（個表） '!P73="","",'別紙様式2-3（個表） '!P73)</f>
        <v>未入力あり</v>
      </c>
      <c r="S61" s="502" t="str">
        <f>IF('別紙様式2-3（個表） '!O73="","",'別紙様式2-3（個表） '!O73)</f>
        <v>令和７年12月</v>
      </c>
      <c r="T61" s="482" t="e">
        <f t="shared" si="1"/>
        <v>#N/A</v>
      </c>
      <c r="U61" s="482" t="str">
        <f>IF('別紙様式2-3（個表） '!M73="","",'別紙様式2-3（個表） '!M73)</f>
        <v/>
      </c>
    </row>
    <row r="62" spans="1:21" ht="18" customHeight="1">
      <c r="A62" s="480"/>
      <c r="B62" s="486"/>
      <c r="C62" s="480">
        <v>60</v>
      </c>
      <c r="D62" s="487"/>
      <c r="E62" s="488"/>
      <c r="F62" s="488"/>
      <c r="G62" s="488"/>
      <c r="H62" s="488"/>
      <c r="I62" s="488"/>
      <c r="J62" s="488"/>
      <c r="K62" s="488"/>
      <c r="L62" s="482" t="str">
        <f>IF(基本情報入力シート!B117="","",基本情報入力シート!B117)</f>
        <v/>
      </c>
      <c r="M62" s="500" t="str">
        <f>IF(基本情報入力シート!AC117="","",基本情報入力シート!AC117)</f>
        <v/>
      </c>
      <c r="N62" s="482" t="str">
        <f>IF(基本情報入力シート!Z117="","",基本情報入力シート!Z117)</f>
        <v/>
      </c>
      <c r="O62" s="482" t="str">
        <f>IF(基本情報入力シート!W117="","",基本情報入力シート!W117)</f>
        <v/>
      </c>
      <c r="P62" s="488"/>
      <c r="Q62" s="489"/>
      <c r="R62" s="484" t="str">
        <f>IF('別紙様式2-3（個表） '!P74="","",'別紙様式2-3（個表） '!P74)</f>
        <v>未入力あり</v>
      </c>
      <c r="S62" s="502" t="str">
        <f>IF('別紙様式2-3（個表） '!O74="","",'別紙様式2-3（個表） '!O74)</f>
        <v>令和７年12月</v>
      </c>
      <c r="T62" s="482" t="e">
        <f t="shared" si="1"/>
        <v>#N/A</v>
      </c>
      <c r="U62" s="482" t="str">
        <f>IF('別紙様式2-3（個表） '!M74="","",'別紙様式2-3（個表） '!M74)</f>
        <v/>
      </c>
    </row>
    <row r="63" spans="1:21" ht="18" customHeight="1">
      <c r="A63" s="480"/>
      <c r="B63" s="486"/>
      <c r="C63" s="480">
        <v>61</v>
      </c>
      <c r="D63" s="487"/>
      <c r="E63" s="488"/>
      <c r="F63" s="488"/>
      <c r="G63" s="488"/>
      <c r="H63" s="488"/>
      <c r="I63" s="488"/>
      <c r="J63" s="488"/>
      <c r="K63" s="488"/>
      <c r="L63" s="482" t="str">
        <f>IF(基本情報入力シート!B118="","",基本情報入力シート!B118)</f>
        <v/>
      </c>
      <c r="M63" s="500" t="str">
        <f>IF(基本情報入力シート!AC118="","",基本情報入力シート!AC118)</f>
        <v/>
      </c>
      <c r="N63" s="482" t="str">
        <f>IF(基本情報入力シート!Z118="","",基本情報入力シート!Z118)</f>
        <v/>
      </c>
      <c r="O63" s="482" t="str">
        <f>IF(基本情報入力シート!W118="","",基本情報入力シート!W118)</f>
        <v/>
      </c>
      <c r="P63" s="488"/>
      <c r="Q63" s="489"/>
      <c r="R63" s="484" t="str">
        <f>IF('別紙様式2-3（個表） '!P75="","",'別紙様式2-3（個表） '!P75)</f>
        <v>未入力あり</v>
      </c>
      <c r="S63" s="502" t="str">
        <f>IF('別紙様式2-3（個表） '!O75="","",'別紙様式2-3（個表） '!O75)</f>
        <v>令和７年12月</v>
      </c>
      <c r="T63" s="482" t="e">
        <f t="shared" si="1"/>
        <v>#N/A</v>
      </c>
      <c r="U63" s="482" t="str">
        <f>IF('別紙様式2-3（個表） '!M75="","",'別紙様式2-3（個表） '!M75)</f>
        <v/>
      </c>
    </row>
    <row r="64" spans="1:21" ht="18" customHeight="1">
      <c r="A64" s="480"/>
      <c r="B64" s="486"/>
      <c r="C64" s="480">
        <v>62</v>
      </c>
      <c r="D64" s="487"/>
      <c r="E64" s="488"/>
      <c r="F64" s="488"/>
      <c r="G64" s="488"/>
      <c r="H64" s="488"/>
      <c r="I64" s="488"/>
      <c r="J64" s="488"/>
      <c r="K64" s="488"/>
      <c r="L64" s="482" t="str">
        <f>IF(基本情報入力シート!B119="","",基本情報入力シート!B119)</f>
        <v/>
      </c>
      <c r="M64" s="500" t="str">
        <f>IF(基本情報入力シート!AC119="","",基本情報入力シート!AC119)</f>
        <v/>
      </c>
      <c r="N64" s="482" t="str">
        <f>IF(基本情報入力シート!Z119="","",基本情報入力シート!Z119)</f>
        <v/>
      </c>
      <c r="O64" s="482" t="str">
        <f>IF(基本情報入力シート!W119="","",基本情報入力シート!W119)</f>
        <v/>
      </c>
      <c r="P64" s="488"/>
      <c r="Q64" s="489"/>
      <c r="R64" s="484" t="str">
        <f>IF('別紙様式2-3（個表） '!P76="","",'別紙様式2-3（個表） '!P76)</f>
        <v>未入力あり</v>
      </c>
      <c r="S64" s="502" t="str">
        <f>IF('別紙様式2-3（個表） '!O76="","",'別紙様式2-3（個表） '!O76)</f>
        <v>令和７年12月</v>
      </c>
      <c r="T64" s="482" t="e">
        <f t="shared" si="1"/>
        <v>#N/A</v>
      </c>
      <c r="U64" s="482" t="str">
        <f>IF('別紙様式2-3（個表） '!M76="","",'別紙様式2-3（個表） '!M76)</f>
        <v/>
      </c>
    </row>
    <row r="65" spans="1:21" ht="18" customHeight="1">
      <c r="A65" s="480"/>
      <c r="B65" s="486"/>
      <c r="C65" s="480">
        <v>63</v>
      </c>
      <c r="D65" s="487"/>
      <c r="E65" s="488"/>
      <c r="F65" s="488"/>
      <c r="G65" s="488"/>
      <c r="H65" s="488"/>
      <c r="I65" s="488"/>
      <c r="J65" s="488"/>
      <c r="K65" s="488"/>
      <c r="L65" s="482" t="str">
        <f>IF(基本情報入力シート!B120="","",基本情報入力シート!B120)</f>
        <v/>
      </c>
      <c r="M65" s="500" t="str">
        <f>IF(基本情報入力シート!AC120="","",基本情報入力シート!AC120)</f>
        <v/>
      </c>
      <c r="N65" s="482" t="str">
        <f>IF(基本情報入力シート!Z120="","",基本情報入力シート!Z120)</f>
        <v/>
      </c>
      <c r="O65" s="482" t="str">
        <f>IF(基本情報入力シート!W120="","",基本情報入力シート!W120)</f>
        <v/>
      </c>
      <c r="P65" s="488"/>
      <c r="Q65" s="489"/>
      <c r="R65" s="484" t="str">
        <f>IF('別紙様式2-3（個表） '!P77="","",'別紙様式2-3（個表） '!P77)</f>
        <v>未入力あり</v>
      </c>
      <c r="S65" s="502" t="str">
        <f>IF('別紙様式2-3（個表） '!O77="","",'別紙様式2-3（個表） '!O77)</f>
        <v>令和７年12月</v>
      </c>
      <c r="T65" s="482" t="e">
        <f t="shared" si="1"/>
        <v>#N/A</v>
      </c>
      <c r="U65" s="482" t="str">
        <f>IF('別紙様式2-3（個表） '!M77="","",'別紙様式2-3（個表） '!M77)</f>
        <v/>
      </c>
    </row>
    <row r="66" spans="1:21" ht="18" customHeight="1">
      <c r="A66" s="480"/>
      <c r="B66" s="486"/>
      <c r="C66" s="480">
        <v>64</v>
      </c>
      <c r="D66" s="487"/>
      <c r="E66" s="488"/>
      <c r="F66" s="488"/>
      <c r="G66" s="488"/>
      <c r="H66" s="488"/>
      <c r="I66" s="488"/>
      <c r="J66" s="488"/>
      <c r="K66" s="488"/>
      <c r="L66" s="482" t="str">
        <f>IF(基本情報入力シート!B121="","",基本情報入力シート!B121)</f>
        <v/>
      </c>
      <c r="M66" s="500" t="str">
        <f>IF(基本情報入力シート!AC121="","",基本情報入力シート!AC121)</f>
        <v/>
      </c>
      <c r="N66" s="482" t="str">
        <f>IF(基本情報入力シート!Z121="","",基本情報入力シート!Z121)</f>
        <v/>
      </c>
      <c r="O66" s="482" t="str">
        <f>IF(基本情報入力シート!W121="","",基本情報入力シート!W121)</f>
        <v/>
      </c>
      <c r="P66" s="488"/>
      <c r="Q66" s="489"/>
      <c r="R66" s="484" t="str">
        <f>IF('別紙様式2-3（個表） '!P78="","",'別紙様式2-3（個表） '!P78)</f>
        <v>未入力あり</v>
      </c>
      <c r="S66" s="502" t="str">
        <f>IF('別紙様式2-3（個表） '!O78="","",'別紙様式2-3（個表） '!O78)</f>
        <v>令和７年12月</v>
      </c>
      <c r="T66" s="482" t="e">
        <f t="shared" si="1"/>
        <v>#N/A</v>
      </c>
      <c r="U66" s="482" t="str">
        <f>IF('別紙様式2-3（個表） '!M78="","",'別紙様式2-3（個表） '!M78)</f>
        <v/>
      </c>
    </row>
    <row r="67" spans="1:21" ht="18" customHeight="1">
      <c r="A67" s="480"/>
      <c r="B67" s="486"/>
      <c r="C67" s="480">
        <v>65</v>
      </c>
      <c r="D67" s="487"/>
      <c r="E67" s="488"/>
      <c r="F67" s="488"/>
      <c r="G67" s="488"/>
      <c r="H67" s="488"/>
      <c r="I67" s="488"/>
      <c r="J67" s="488"/>
      <c r="K67" s="488"/>
      <c r="L67" s="482" t="str">
        <f>IF(基本情報入力シート!B122="","",基本情報入力シート!B122)</f>
        <v/>
      </c>
      <c r="M67" s="500" t="str">
        <f>IF(基本情報入力シート!AC122="","",基本情報入力シート!AC122)</f>
        <v/>
      </c>
      <c r="N67" s="482" t="str">
        <f>IF(基本情報入力シート!Z122="","",基本情報入力シート!Z122)</f>
        <v/>
      </c>
      <c r="O67" s="482" t="str">
        <f>IF(基本情報入力シート!W122="","",基本情報入力シート!W122)</f>
        <v/>
      </c>
      <c r="P67" s="488"/>
      <c r="Q67" s="489"/>
      <c r="R67" s="484" t="str">
        <f>IF('別紙様式2-3（個表） '!P79="","",'別紙様式2-3（個表） '!P79)</f>
        <v>未入力あり</v>
      </c>
      <c r="S67" s="502" t="str">
        <f>IF('別紙様式2-3（個表） '!O79="","",'別紙様式2-3（個表） '!O79)</f>
        <v>令和７年12月</v>
      </c>
      <c r="T67" s="482" t="e">
        <f t="shared" ref="T67:T98" si="2">VLOOKUP(U:U,V:W,2,0)</f>
        <v>#N/A</v>
      </c>
      <c r="U67" s="482" t="str">
        <f>IF('別紙様式2-3（個表） '!M79="","",'別紙様式2-3（個表） '!M79)</f>
        <v/>
      </c>
    </row>
    <row r="68" spans="1:21" ht="18" customHeight="1">
      <c r="A68" s="480"/>
      <c r="B68" s="486"/>
      <c r="C68" s="480">
        <v>66</v>
      </c>
      <c r="D68" s="487"/>
      <c r="E68" s="488"/>
      <c r="F68" s="488"/>
      <c r="G68" s="488"/>
      <c r="H68" s="488"/>
      <c r="I68" s="488"/>
      <c r="J68" s="488"/>
      <c r="K68" s="488"/>
      <c r="L68" s="482" t="str">
        <f>IF(基本情報入力シート!B123="","",基本情報入力シート!B123)</f>
        <v/>
      </c>
      <c r="M68" s="500" t="str">
        <f>IF(基本情報入力シート!AC123="","",基本情報入力シート!AC123)</f>
        <v/>
      </c>
      <c r="N68" s="482" t="str">
        <f>IF(基本情報入力シート!Z123="","",基本情報入力シート!Z123)</f>
        <v/>
      </c>
      <c r="O68" s="482" t="str">
        <f>IF(基本情報入力シート!W123="","",基本情報入力シート!W123)</f>
        <v/>
      </c>
      <c r="P68" s="488"/>
      <c r="Q68" s="489"/>
      <c r="R68" s="484" t="str">
        <f>IF('別紙様式2-3（個表） '!P80="","",'別紙様式2-3（個表） '!P80)</f>
        <v>未入力あり</v>
      </c>
      <c r="S68" s="502" t="str">
        <f>IF('別紙様式2-3（個表） '!O80="","",'別紙様式2-3（個表） '!O80)</f>
        <v>令和７年12月</v>
      </c>
      <c r="T68" s="482" t="e">
        <f t="shared" si="2"/>
        <v>#N/A</v>
      </c>
      <c r="U68" s="482" t="str">
        <f>IF('別紙様式2-3（個表） '!M80="","",'別紙様式2-3（個表） '!M80)</f>
        <v/>
      </c>
    </row>
    <row r="69" spans="1:21" ht="18" customHeight="1">
      <c r="A69" s="480"/>
      <c r="B69" s="486"/>
      <c r="C69" s="480">
        <v>67</v>
      </c>
      <c r="D69" s="487"/>
      <c r="E69" s="488"/>
      <c r="F69" s="488"/>
      <c r="G69" s="488"/>
      <c r="H69" s="488"/>
      <c r="I69" s="488"/>
      <c r="J69" s="488"/>
      <c r="K69" s="488"/>
      <c r="L69" s="482" t="str">
        <f>IF(基本情報入力シート!B124="","",基本情報入力シート!B124)</f>
        <v/>
      </c>
      <c r="M69" s="500" t="str">
        <f>IF(基本情報入力シート!AC124="","",基本情報入力シート!AC124)</f>
        <v/>
      </c>
      <c r="N69" s="482" t="str">
        <f>IF(基本情報入力シート!Z124="","",基本情報入力シート!Z124)</f>
        <v/>
      </c>
      <c r="O69" s="482" t="str">
        <f>IF(基本情報入力シート!W124="","",基本情報入力シート!W124)</f>
        <v/>
      </c>
      <c r="P69" s="488"/>
      <c r="Q69" s="489"/>
      <c r="R69" s="484" t="str">
        <f>IF('別紙様式2-3（個表） '!P81="","",'別紙様式2-3（個表） '!P81)</f>
        <v>未入力あり</v>
      </c>
      <c r="S69" s="502" t="str">
        <f>IF('別紙様式2-3（個表） '!O81="","",'別紙様式2-3（個表） '!O81)</f>
        <v>令和７年12月</v>
      </c>
      <c r="T69" s="482" t="e">
        <f t="shared" si="2"/>
        <v>#N/A</v>
      </c>
      <c r="U69" s="482" t="str">
        <f>IF('別紙様式2-3（個表） '!M81="","",'別紙様式2-3（個表） '!M81)</f>
        <v/>
      </c>
    </row>
    <row r="70" spans="1:21" ht="18" customHeight="1">
      <c r="A70" s="480"/>
      <c r="B70" s="486"/>
      <c r="C70" s="480">
        <v>68</v>
      </c>
      <c r="D70" s="487"/>
      <c r="E70" s="488"/>
      <c r="F70" s="488"/>
      <c r="G70" s="488"/>
      <c r="H70" s="488"/>
      <c r="I70" s="488"/>
      <c r="J70" s="488"/>
      <c r="K70" s="488"/>
      <c r="L70" s="482" t="str">
        <f>IF(基本情報入力シート!B125="","",基本情報入力シート!B125)</f>
        <v/>
      </c>
      <c r="M70" s="500" t="str">
        <f>IF(基本情報入力シート!AC125="","",基本情報入力シート!AC125)</f>
        <v/>
      </c>
      <c r="N70" s="482" t="str">
        <f>IF(基本情報入力シート!Z125="","",基本情報入力シート!Z125)</f>
        <v/>
      </c>
      <c r="O70" s="482" t="str">
        <f>IF(基本情報入力シート!W125="","",基本情報入力シート!W125)</f>
        <v/>
      </c>
      <c r="P70" s="488"/>
      <c r="Q70" s="489"/>
      <c r="R70" s="484" t="str">
        <f>IF('別紙様式2-3（個表） '!P82="","",'別紙様式2-3（個表） '!P82)</f>
        <v>未入力あり</v>
      </c>
      <c r="S70" s="502" t="str">
        <f>IF('別紙様式2-3（個表） '!O82="","",'別紙様式2-3（個表） '!O82)</f>
        <v>令和７年12月</v>
      </c>
      <c r="T70" s="482" t="e">
        <f t="shared" si="2"/>
        <v>#N/A</v>
      </c>
      <c r="U70" s="482" t="str">
        <f>IF('別紙様式2-3（個表） '!M82="","",'別紙様式2-3（個表） '!M82)</f>
        <v/>
      </c>
    </row>
    <row r="71" spans="1:21" ht="18" customHeight="1">
      <c r="A71" s="480"/>
      <c r="B71" s="486"/>
      <c r="C71" s="480">
        <v>69</v>
      </c>
      <c r="D71" s="487"/>
      <c r="E71" s="488"/>
      <c r="F71" s="488"/>
      <c r="G71" s="488"/>
      <c r="H71" s="488"/>
      <c r="I71" s="488"/>
      <c r="J71" s="488"/>
      <c r="K71" s="488"/>
      <c r="L71" s="482" t="str">
        <f>IF(基本情報入力シート!B126="","",基本情報入力シート!B126)</f>
        <v/>
      </c>
      <c r="M71" s="500" t="str">
        <f>IF(基本情報入力シート!AC126="","",基本情報入力シート!AC126)</f>
        <v/>
      </c>
      <c r="N71" s="482" t="str">
        <f>IF(基本情報入力シート!Z126="","",基本情報入力シート!Z126)</f>
        <v/>
      </c>
      <c r="O71" s="482" t="str">
        <f>IF(基本情報入力シート!W126="","",基本情報入力シート!W126)</f>
        <v/>
      </c>
      <c r="P71" s="488"/>
      <c r="Q71" s="489"/>
      <c r="R71" s="484" t="str">
        <f>IF('別紙様式2-3（個表） '!P83="","",'別紙様式2-3（個表） '!P83)</f>
        <v>未入力あり</v>
      </c>
      <c r="S71" s="502" t="str">
        <f>IF('別紙様式2-3（個表） '!O83="","",'別紙様式2-3（個表） '!O83)</f>
        <v>令和７年12月</v>
      </c>
      <c r="T71" s="482" t="e">
        <f t="shared" si="2"/>
        <v>#N/A</v>
      </c>
      <c r="U71" s="482" t="str">
        <f>IF('別紙様式2-3（個表） '!M83="","",'別紙様式2-3（個表） '!M83)</f>
        <v/>
      </c>
    </row>
    <row r="72" spans="1:21" ht="18" customHeight="1">
      <c r="A72" s="480"/>
      <c r="B72" s="486"/>
      <c r="C72" s="480">
        <v>70</v>
      </c>
      <c r="D72" s="487"/>
      <c r="E72" s="488"/>
      <c r="F72" s="488"/>
      <c r="G72" s="488"/>
      <c r="H72" s="488"/>
      <c r="I72" s="488"/>
      <c r="J72" s="488"/>
      <c r="K72" s="488"/>
      <c r="L72" s="482" t="str">
        <f>IF(基本情報入力シート!B127="","",基本情報入力シート!B127)</f>
        <v/>
      </c>
      <c r="M72" s="500" t="str">
        <f>IF(基本情報入力シート!AC127="","",基本情報入力シート!AC127)</f>
        <v/>
      </c>
      <c r="N72" s="482" t="str">
        <f>IF(基本情報入力シート!Z127="","",基本情報入力シート!Z127)</f>
        <v/>
      </c>
      <c r="O72" s="482" t="str">
        <f>IF(基本情報入力シート!W127="","",基本情報入力シート!W127)</f>
        <v/>
      </c>
      <c r="P72" s="488"/>
      <c r="Q72" s="489"/>
      <c r="R72" s="484" t="str">
        <f>IF('別紙様式2-3（個表） '!P84="","",'別紙様式2-3（個表） '!P84)</f>
        <v>未入力あり</v>
      </c>
      <c r="S72" s="502" t="str">
        <f>IF('別紙様式2-3（個表） '!O84="","",'別紙様式2-3（個表） '!O84)</f>
        <v>令和７年12月</v>
      </c>
      <c r="T72" s="482" t="e">
        <f t="shared" si="2"/>
        <v>#N/A</v>
      </c>
      <c r="U72" s="482" t="str">
        <f>IF('別紙様式2-3（個表） '!M84="","",'別紙様式2-3（個表） '!M84)</f>
        <v/>
      </c>
    </row>
    <row r="73" spans="1:21" ht="18" customHeight="1">
      <c r="A73" s="480"/>
      <c r="B73" s="486"/>
      <c r="C73" s="480">
        <v>71</v>
      </c>
      <c r="D73" s="487"/>
      <c r="E73" s="488"/>
      <c r="F73" s="488"/>
      <c r="G73" s="488"/>
      <c r="H73" s="488"/>
      <c r="I73" s="488"/>
      <c r="J73" s="488"/>
      <c r="K73" s="488"/>
      <c r="L73" s="482" t="str">
        <f>IF(基本情報入力シート!B128="","",基本情報入力シート!B128)</f>
        <v/>
      </c>
      <c r="M73" s="500" t="str">
        <f>IF(基本情報入力シート!AC128="","",基本情報入力シート!AC128)</f>
        <v/>
      </c>
      <c r="N73" s="482" t="str">
        <f>IF(基本情報入力シート!Z128="","",基本情報入力シート!Z128)</f>
        <v/>
      </c>
      <c r="O73" s="482" t="str">
        <f>IF(基本情報入力シート!W128="","",基本情報入力シート!W128)</f>
        <v/>
      </c>
      <c r="P73" s="488"/>
      <c r="Q73" s="489"/>
      <c r="R73" s="484" t="str">
        <f>IF('別紙様式2-3（個表） '!P85="","",'別紙様式2-3（個表） '!P85)</f>
        <v>未入力あり</v>
      </c>
      <c r="S73" s="502" t="str">
        <f>IF('別紙様式2-3（個表） '!O85="","",'別紙様式2-3（個表） '!O85)</f>
        <v>令和７年12月</v>
      </c>
      <c r="T73" s="482" t="e">
        <f t="shared" si="2"/>
        <v>#N/A</v>
      </c>
      <c r="U73" s="482" t="str">
        <f>IF('別紙様式2-3（個表） '!M85="","",'別紙様式2-3（個表） '!M85)</f>
        <v/>
      </c>
    </row>
    <row r="74" spans="1:21" ht="18" customHeight="1">
      <c r="A74" s="480"/>
      <c r="B74" s="486"/>
      <c r="C74" s="480">
        <v>72</v>
      </c>
      <c r="D74" s="487"/>
      <c r="E74" s="488"/>
      <c r="F74" s="488"/>
      <c r="G74" s="488"/>
      <c r="H74" s="488"/>
      <c r="I74" s="488"/>
      <c r="J74" s="488"/>
      <c r="K74" s="488"/>
      <c r="L74" s="482" t="str">
        <f>IF(基本情報入力シート!B129="","",基本情報入力シート!B129)</f>
        <v/>
      </c>
      <c r="M74" s="500" t="str">
        <f>IF(基本情報入力シート!AC129="","",基本情報入力シート!AC129)</f>
        <v/>
      </c>
      <c r="N74" s="482" t="str">
        <f>IF(基本情報入力シート!Z129="","",基本情報入力シート!Z129)</f>
        <v/>
      </c>
      <c r="O74" s="482" t="str">
        <f>IF(基本情報入力シート!W129="","",基本情報入力シート!W129)</f>
        <v/>
      </c>
      <c r="P74" s="488"/>
      <c r="Q74" s="489"/>
      <c r="R74" s="484" t="str">
        <f>IF('別紙様式2-3（個表） '!P86="","",'別紙様式2-3（個表） '!P86)</f>
        <v>未入力あり</v>
      </c>
      <c r="S74" s="502" t="str">
        <f>IF('別紙様式2-3（個表） '!O86="","",'別紙様式2-3（個表） '!O86)</f>
        <v>令和７年12月</v>
      </c>
      <c r="T74" s="482" t="e">
        <f t="shared" si="2"/>
        <v>#N/A</v>
      </c>
      <c r="U74" s="482" t="str">
        <f>IF('別紙様式2-3（個表） '!M86="","",'別紙様式2-3（個表） '!M86)</f>
        <v/>
      </c>
    </row>
    <row r="75" spans="1:21" ht="18" customHeight="1">
      <c r="A75" s="480"/>
      <c r="B75" s="486"/>
      <c r="C75" s="480">
        <v>73</v>
      </c>
      <c r="D75" s="487"/>
      <c r="E75" s="488"/>
      <c r="F75" s="488"/>
      <c r="G75" s="488"/>
      <c r="H75" s="488"/>
      <c r="I75" s="488"/>
      <c r="J75" s="488"/>
      <c r="K75" s="488"/>
      <c r="L75" s="482" t="str">
        <f>IF(基本情報入力シート!B130="","",基本情報入力シート!B130)</f>
        <v/>
      </c>
      <c r="M75" s="500" t="str">
        <f>IF(基本情報入力シート!AC130="","",基本情報入力シート!AC130)</f>
        <v/>
      </c>
      <c r="N75" s="482" t="str">
        <f>IF(基本情報入力シート!Z130="","",基本情報入力シート!Z130)</f>
        <v/>
      </c>
      <c r="O75" s="482" t="str">
        <f>IF(基本情報入力シート!W130="","",基本情報入力シート!W130)</f>
        <v/>
      </c>
      <c r="P75" s="488"/>
      <c r="Q75" s="489"/>
      <c r="R75" s="484" t="str">
        <f>IF('別紙様式2-3（個表） '!P87="","",'別紙様式2-3（個表） '!P87)</f>
        <v>未入力あり</v>
      </c>
      <c r="S75" s="502" t="str">
        <f>IF('別紙様式2-3（個表） '!O87="","",'別紙様式2-3（個表） '!O87)</f>
        <v>令和７年12月</v>
      </c>
      <c r="T75" s="482" t="e">
        <f t="shared" si="2"/>
        <v>#N/A</v>
      </c>
      <c r="U75" s="482" t="str">
        <f>IF('別紙様式2-3（個表） '!M87="","",'別紙様式2-3（個表） '!M87)</f>
        <v/>
      </c>
    </row>
    <row r="76" spans="1:21" ht="18" customHeight="1">
      <c r="A76" s="480"/>
      <c r="B76" s="486"/>
      <c r="C76" s="480">
        <v>74</v>
      </c>
      <c r="D76" s="487"/>
      <c r="E76" s="488"/>
      <c r="F76" s="488"/>
      <c r="G76" s="488"/>
      <c r="H76" s="488"/>
      <c r="I76" s="488"/>
      <c r="J76" s="488"/>
      <c r="K76" s="488"/>
      <c r="L76" s="482" t="str">
        <f>IF(基本情報入力シート!B131="","",基本情報入力シート!B131)</f>
        <v/>
      </c>
      <c r="M76" s="500" t="str">
        <f>IF(基本情報入力シート!AC131="","",基本情報入力シート!AC131)</f>
        <v/>
      </c>
      <c r="N76" s="482" t="str">
        <f>IF(基本情報入力シート!Z131="","",基本情報入力シート!Z131)</f>
        <v/>
      </c>
      <c r="O76" s="482" t="str">
        <f>IF(基本情報入力シート!W131="","",基本情報入力シート!W131)</f>
        <v/>
      </c>
      <c r="P76" s="488"/>
      <c r="Q76" s="489"/>
      <c r="R76" s="484" t="str">
        <f>IF('別紙様式2-3（個表） '!P88="","",'別紙様式2-3（個表） '!P88)</f>
        <v>未入力あり</v>
      </c>
      <c r="S76" s="502" t="str">
        <f>IF('別紙様式2-3（個表） '!O88="","",'別紙様式2-3（個表） '!O88)</f>
        <v>令和７年12月</v>
      </c>
      <c r="T76" s="482" t="e">
        <f t="shared" si="2"/>
        <v>#N/A</v>
      </c>
      <c r="U76" s="482" t="str">
        <f>IF('別紙様式2-3（個表） '!M88="","",'別紙様式2-3（個表） '!M88)</f>
        <v/>
      </c>
    </row>
    <row r="77" spans="1:21" ht="18" customHeight="1">
      <c r="A77" s="480"/>
      <c r="B77" s="486"/>
      <c r="C77" s="480">
        <v>75</v>
      </c>
      <c r="D77" s="487"/>
      <c r="E77" s="488"/>
      <c r="F77" s="488"/>
      <c r="G77" s="488"/>
      <c r="H77" s="488"/>
      <c r="I77" s="488"/>
      <c r="J77" s="488"/>
      <c r="K77" s="488"/>
      <c r="L77" s="482" t="str">
        <f>IF(基本情報入力シート!B132="","",基本情報入力シート!B132)</f>
        <v/>
      </c>
      <c r="M77" s="500" t="str">
        <f>IF(基本情報入力シート!AC132="","",基本情報入力シート!AC132)</f>
        <v/>
      </c>
      <c r="N77" s="482" t="str">
        <f>IF(基本情報入力シート!Z132="","",基本情報入力シート!Z132)</f>
        <v/>
      </c>
      <c r="O77" s="482" t="str">
        <f>IF(基本情報入力シート!W132="","",基本情報入力シート!W132)</f>
        <v/>
      </c>
      <c r="P77" s="488"/>
      <c r="Q77" s="489"/>
      <c r="R77" s="484" t="str">
        <f>IF('別紙様式2-3（個表） '!P89="","",'別紙様式2-3（個表） '!P89)</f>
        <v>未入力あり</v>
      </c>
      <c r="S77" s="502" t="str">
        <f>IF('別紙様式2-3（個表） '!O89="","",'別紙様式2-3（個表） '!O89)</f>
        <v>令和７年12月</v>
      </c>
      <c r="T77" s="482" t="e">
        <f t="shared" si="2"/>
        <v>#N/A</v>
      </c>
      <c r="U77" s="482" t="str">
        <f>IF('別紙様式2-3（個表） '!M89="","",'別紙様式2-3（個表） '!M89)</f>
        <v/>
      </c>
    </row>
    <row r="78" spans="1:21" ht="18" customHeight="1">
      <c r="A78" s="480"/>
      <c r="B78" s="486"/>
      <c r="C78" s="480">
        <v>76</v>
      </c>
      <c r="D78" s="487"/>
      <c r="E78" s="488"/>
      <c r="F78" s="488"/>
      <c r="G78" s="488"/>
      <c r="H78" s="488"/>
      <c r="I78" s="488"/>
      <c r="J78" s="488"/>
      <c r="K78" s="488"/>
      <c r="L78" s="482" t="str">
        <f>IF(基本情報入力シート!B133="","",基本情報入力シート!B133)</f>
        <v/>
      </c>
      <c r="M78" s="500" t="str">
        <f>IF(基本情報入力シート!AC133="","",基本情報入力シート!AC133)</f>
        <v/>
      </c>
      <c r="N78" s="482" t="str">
        <f>IF(基本情報入力シート!Z133="","",基本情報入力シート!Z133)</f>
        <v/>
      </c>
      <c r="O78" s="482" t="str">
        <f>IF(基本情報入力シート!W133="","",基本情報入力シート!W133)</f>
        <v/>
      </c>
      <c r="P78" s="488"/>
      <c r="Q78" s="489"/>
      <c r="R78" s="484" t="str">
        <f>IF('別紙様式2-3（個表） '!P90="","",'別紙様式2-3（個表） '!P90)</f>
        <v>未入力あり</v>
      </c>
      <c r="S78" s="502" t="str">
        <f>IF('別紙様式2-3（個表） '!O90="","",'別紙様式2-3（個表） '!O90)</f>
        <v>令和７年12月</v>
      </c>
      <c r="T78" s="482" t="e">
        <f t="shared" si="2"/>
        <v>#N/A</v>
      </c>
      <c r="U78" s="482" t="str">
        <f>IF('別紙様式2-3（個表） '!M90="","",'別紙様式2-3（個表） '!M90)</f>
        <v/>
      </c>
    </row>
    <row r="79" spans="1:21" ht="18" customHeight="1">
      <c r="A79" s="480"/>
      <c r="B79" s="486"/>
      <c r="C79" s="480">
        <v>77</v>
      </c>
      <c r="D79" s="487"/>
      <c r="E79" s="488"/>
      <c r="F79" s="488"/>
      <c r="G79" s="488"/>
      <c r="H79" s="488"/>
      <c r="I79" s="488"/>
      <c r="J79" s="488"/>
      <c r="K79" s="488"/>
      <c r="L79" s="482" t="str">
        <f>IF(基本情報入力シート!B134="","",基本情報入力シート!B134)</f>
        <v/>
      </c>
      <c r="M79" s="500" t="str">
        <f>IF(基本情報入力シート!AC134="","",基本情報入力シート!AC134)</f>
        <v/>
      </c>
      <c r="N79" s="482" t="str">
        <f>IF(基本情報入力シート!Z134="","",基本情報入力シート!Z134)</f>
        <v/>
      </c>
      <c r="O79" s="482" t="str">
        <f>IF(基本情報入力シート!W134="","",基本情報入力シート!W134)</f>
        <v/>
      </c>
      <c r="P79" s="488"/>
      <c r="Q79" s="489"/>
      <c r="R79" s="484" t="str">
        <f>IF('別紙様式2-3（個表） '!P91="","",'別紙様式2-3（個表） '!P91)</f>
        <v>未入力あり</v>
      </c>
      <c r="S79" s="502" t="str">
        <f>IF('別紙様式2-3（個表） '!O91="","",'別紙様式2-3（個表） '!O91)</f>
        <v>令和７年12月</v>
      </c>
      <c r="T79" s="482" t="e">
        <f t="shared" si="2"/>
        <v>#N/A</v>
      </c>
      <c r="U79" s="482" t="str">
        <f>IF('別紙様式2-3（個表） '!M91="","",'別紙様式2-3（個表） '!M91)</f>
        <v/>
      </c>
    </row>
    <row r="80" spans="1:21" ht="18" customHeight="1">
      <c r="A80" s="480"/>
      <c r="B80" s="486"/>
      <c r="C80" s="480">
        <v>78</v>
      </c>
      <c r="D80" s="487"/>
      <c r="E80" s="488"/>
      <c r="F80" s="488"/>
      <c r="G80" s="488"/>
      <c r="H80" s="488"/>
      <c r="I80" s="488"/>
      <c r="J80" s="488"/>
      <c r="K80" s="488"/>
      <c r="L80" s="482" t="str">
        <f>IF(基本情報入力シート!B135="","",基本情報入力シート!B135)</f>
        <v/>
      </c>
      <c r="M80" s="500" t="str">
        <f>IF(基本情報入力シート!AC135="","",基本情報入力シート!AC135)</f>
        <v/>
      </c>
      <c r="N80" s="482" t="str">
        <f>IF(基本情報入力シート!Z135="","",基本情報入力シート!Z135)</f>
        <v/>
      </c>
      <c r="O80" s="482" t="str">
        <f>IF(基本情報入力シート!W135="","",基本情報入力シート!W135)</f>
        <v/>
      </c>
      <c r="P80" s="488"/>
      <c r="Q80" s="489"/>
      <c r="R80" s="484" t="str">
        <f>IF('別紙様式2-3（個表） '!P92="","",'別紙様式2-3（個表） '!P92)</f>
        <v>未入力あり</v>
      </c>
      <c r="S80" s="502" t="str">
        <f>IF('別紙様式2-3（個表） '!O92="","",'別紙様式2-3（個表） '!O92)</f>
        <v>令和７年12月</v>
      </c>
      <c r="T80" s="482" t="e">
        <f t="shared" si="2"/>
        <v>#N/A</v>
      </c>
      <c r="U80" s="482" t="str">
        <f>IF('別紙様式2-3（個表） '!M92="","",'別紙様式2-3（個表） '!M92)</f>
        <v/>
      </c>
    </row>
    <row r="81" spans="1:21" ht="18" customHeight="1">
      <c r="A81" s="480"/>
      <c r="B81" s="486"/>
      <c r="C81" s="480">
        <v>79</v>
      </c>
      <c r="D81" s="487"/>
      <c r="E81" s="488"/>
      <c r="F81" s="488"/>
      <c r="G81" s="488"/>
      <c r="H81" s="488"/>
      <c r="I81" s="488"/>
      <c r="J81" s="488"/>
      <c r="K81" s="488"/>
      <c r="L81" s="482" t="str">
        <f>IF(基本情報入力シート!B136="","",基本情報入力シート!B136)</f>
        <v/>
      </c>
      <c r="M81" s="500" t="str">
        <f>IF(基本情報入力シート!AC136="","",基本情報入力シート!AC136)</f>
        <v/>
      </c>
      <c r="N81" s="482" t="str">
        <f>IF(基本情報入力シート!Z136="","",基本情報入力シート!Z136)</f>
        <v/>
      </c>
      <c r="O81" s="482" t="str">
        <f>IF(基本情報入力シート!W136="","",基本情報入力シート!W136)</f>
        <v/>
      </c>
      <c r="P81" s="488"/>
      <c r="Q81" s="489"/>
      <c r="R81" s="484" t="str">
        <f>IF('別紙様式2-3（個表） '!P93="","",'別紙様式2-3（個表） '!P93)</f>
        <v>未入力あり</v>
      </c>
      <c r="S81" s="502" t="str">
        <f>IF('別紙様式2-3（個表） '!O93="","",'別紙様式2-3（個表） '!O93)</f>
        <v>令和７年12月</v>
      </c>
      <c r="T81" s="482" t="e">
        <f t="shared" si="2"/>
        <v>#N/A</v>
      </c>
      <c r="U81" s="482" t="str">
        <f>IF('別紙様式2-3（個表） '!M93="","",'別紙様式2-3（個表） '!M93)</f>
        <v/>
      </c>
    </row>
    <row r="82" spans="1:21" ht="18" customHeight="1">
      <c r="A82" s="480"/>
      <c r="B82" s="486"/>
      <c r="C82" s="480">
        <v>80</v>
      </c>
      <c r="D82" s="487"/>
      <c r="E82" s="488"/>
      <c r="F82" s="488"/>
      <c r="G82" s="488"/>
      <c r="H82" s="488"/>
      <c r="I82" s="488"/>
      <c r="J82" s="488"/>
      <c r="K82" s="488"/>
      <c r="L82" s="482" t="str">
        <f>IF(基本情報入力シート!B137="","",基本情報入力シート!B137)</f>
        <v/>
      </c>
      <c r="M82" s="500" t="str">
        <f>IF(基本情報入力シート!AC137="","",基本情報入力シート!AC137)</f>
        <v/>
      </c>
      <c r="N82" s="482" t="str">
        <f>IF(基本情報入力シート!Z137="","",基本情報入力シート!Z137)</f>
        <v/>
      </c>
      <c r="O82" s="482" t="str">
        <f>IF(基本情報入力シート!W137="","",基本情報入力シート!W137)</f>
        <v/>
      </c>
      <c r="P82" s="488"/>
      <c r="Q82" s="489"/>
      <c r="R82" s="484" t="str">
        <f>IF('別紙様式2-3（個表） '!P94="","",'別紙様式2-3（個表） '!P94)</f>
        <v>未入力あり</v>
      </c>
      <c r="S82" s="502" t="str">
        <f>IF('別紙様式2-3（個表） '!O94="","",'別紙様式2-3（個表） '!O94)</f>
        <v>令和７年12月</v>
      </c>
      <c r="T82" s="482" t="e">
        <f t="shared" si="2"/>
        <v>#N/A</v>
      </c>
      <c r="U82" s="482" t="str">
        <f>IF('別紙様式2-3（個表） '!M94="","",'別紙様式2-3（個表） '!M94)</f>
        <v/>
      </c>
    </row>
    <row r="83" spans="1:21" ht="18" customHeight="1">
      <c r="A83" s="480"/>
      <c r="B83" s="486"/>
      <c r="C83" s="480">
        <v>81</v>
      </c>
      <c r="D83" s="487"/>
      <c r="E83" s="488"/>
      <c r="F83" s="488"/>
      <c r="G83" s="488"/>
      <c r="H83" s="488"/>
      <c r="I83" s="488"/>
      <c r="J83" s="488"/>
      <c r="K83" s="488"/>
      <c r="L83" s="482" t="str">
        <f>IF(基本情報入力シート!B138="","",基本情報入力シート!B138)</f>
        <v/>
      </c>
      <c r="M83" s="500" t="str">
        <f>IF(基本情報入力シート!AC138="","",基本情報入力シート!AC138)</f>
        <v/>
      </c>
      <c r="N83" s="482" t="str">
        <f>IF(基本情報入力シート!Z138="","",基本情報入力シート!Z138)</f>
        <v/>
      </c>
      <c r="O83" s="482" t="str">
        <f>IF(基本情報入力シート!W138="","",基本情報入力シート!W138)</f>
        <v/>
      </c>
      <c r="P83" s="488"/>
      <c r="Q83" s="489"/>
      <c r="R83" s="484" t="str">
        <f>IF('別紙様式2-3（個表） '!P95="","",'別紙様式2-3（個表） '!P95)</f>
        <v>未入力あり</v>
      </c>
      <c r="S83" s="502" t="str">
        <f>IF('別紙様式2-3（個表） '!O95="","",'別紙様式2-3（個表） '!O95)</f>
        <v>令和７年12月</v>
      </c>
      <c r="T83" s="482" t="e">
        <f t="shared" si="2"/>
        <v>#N/A</v>
      </c>
      <c r="U83" s="482" t="str">
        <f>IF('別紙様式2-3（個表） '!M95="","",'別紙様式2-3（個表） '!M95)</f>
        <v/>
      </c>
    </row>
    <row r="84" spans="1:21" ht="18" customHeight="1">
      <c r="A84" s="480"/>
      <c r="B84" s="486"/>
      <c r="C84" s="480">
        <v>82</v>
      </c>
      <c r="D84" s="487"/>
      <c r="E84" s="488"/>
      <c r="F84" s="488"/>
      <c r="G84" s="488"/>
      <c r="H84" s="488"/>
      <c r="I84" s="488"/>
      <c r="J84" s="488"/>
      <c r="K84" s="488"/>
      <c r="L84" s="482" t="str">
        <f>IF(基本情報入力シート!B139="","",基本情報入力シート!B139)</f>
        <v/>
      </c>
      <c r="M84" s="500" t="str">
        <f>IF(基本情報入力シート!AC139="","",基本情報入力シート!AC139)</f>
        <v/>
      </c>
      <c r="N84" s="482" t="str">
        <f>IF(基本情報入力シート!Z139="","",基本情報入力シート!Z139)</f>
        <v/>
      </c>
      <c r="O84" s="482" t="str">
        <f>IF(基本情報入力シート!W139="","",基本情報入力シート!W139)</f>
        <v/>
      </c>
      <c r="P84" s="488"/>
      <c r="Q84" s="489"/>
      <c r="R84" s="484" t="str">
        <f>IF('別紙様式2-3（個表） '!P96="","",'別紙様式2-3（個表） '!P96)</f>
        <v>未入力あり</v>
      </c>
      <c r="S84" s="502" t="str">
        <f>IF('別紙様式2-3（個表） '!O96="","",'別紙様式2-3（個表） '!O96)</f>
        <v>令和７年12月</v>
      </c>
      <c r="T84" s="482" t="e">
        <f t="shared" si="2"/>
        <v>#N/A</v>
      </c>
      <c r="U84" s="482" t="str">
        <f>IF('別紙様式2-3（個表） '!M96="","",'別紙様式2-3（個表） '!M96)</f>
        <v/>
      </c>
    </row>
    <row r="85" spans="1:21" ht="18" customHeight="1">
      <c r="A85" s="480"/>
      <c r="B85" s="486"/>
      <c r="C85" s="480">
        <v>83</v>
      </c>
      <c r="D85" s="487"/>
      <c r="E85" s="488"/>
      <c r="F85" s="488"/>
      <c r="G85" s="488"/>
      <c r="H85" s="488"/>
      <c r="I85" s="488"/>
      <c r="J85" s="488"/>
      <c r="K85" s="488"/>
      <c r="L85" s="482" t="str">
        <f>IF(基本情報入力シート!B140="","",基本情報入力シート!B140)</f>
        <v/>
      </c>
      <c r="M85" s="500" t="str">
        <f>IF(基本情報入力シート!AC140="","",基本情報入力シート!AC140)</f>
        <v/>
      </c>
      <c r="N85" s="482" t="str">
        <f>IF(基本情報入力シート!Z140="","",基本情報入力シート!Z140)</f>
        <v/>
      </c>
      <c r="O85" s="482" t="str">
        <f>IF(基本情報入力シート!W140="","",基本情報入力シート!W140)</f>
        <v/>
      </c>
      <c r="P85" s="488"/>
      <c r="Q85" s="489"/>
      <c r="R85" s="484" t="str">
        <f>IF('別紙様式2-3（個表） '!P97="","",'別紙様式2-3（個表） '!P97)</f>
        <v>未入力あり</v>
      </c>
      <c r="S85" s="502" t="str">
        <f>IF('別紙様式2-3（個表） '!O97="","",'別紙様式2-3（個表） '!O97)</f>
        <v>令和７年12月</v>
      </c>
      <c r="T85" s="482" t="e">
        <f t="shared" si="2"/>
        <v>#N/A</v>
      </c>
      <c r="U85" s="482" t="str">
        <f>IF('別紙様式2-3（個表） '!M97="","",'別紙様式2-3（個表） '!M97)</f>
        <v/>
      </c>
    </row>
    <row r="86" spans="1:21" ht="18" customHeight="1">
      <c r="A86" s="480"/>
      <c r="B86" s="486"/>
      <c r="C86" s="480">
        <v>84</v>
      </c>
      <c r="D86" s="487"/>
      <c r="E86" s="488"/>
      <c r="F86" s="488"/>
      <c r="G86" s="488"/>
      <c r="H86" s="488"/>
      <c r="I86" s="488"/>
      <c r="J86" s="488"/>
      <c r="K86" s="488"/>
      <c r="L86" s="482" t="str">
        <f>IF(基本情報入力シート!B141="","",基本情報入力シート!B141)</f>
        <v/>
      </c>
      <c r="M86" s="500" t="str">
        <f>IF(基本情報入力シート!AC141="","",基本情報入力シート!AC141)</f>
        <v/>
      </c>
      <c r="N86" s="482" t="str">
        <f>IF(基本情報入力シート!Z141="","",基本情報入力シート!Z141)</f>
        <v/>
      </c>
      <c r="O86" s="482" t="str">
        <f>IF(基本情報入力シート!W141="","",基本情報入力シート!W141)</f>
        <v/>
      </c>
      <c r="P86" s="488"/>
      <c r="Q86" s="489"/>
      <c r="R86" s="484" t="str">
        <f>IF('別紙様式2-3（個表） '!P98="","",'別紙様式2-3（個表） '!P98)</f>
        <v>未入力あり</v>
      </c>
      <c r="S86" s="502" t="str">
        <f>IF('別紙様式2-3（個表） '!O98="","",'別紙様式2-3（個表） '!O98)</f>
        <v>令和７年12月</v>
      </c>
      <c r="T86" s="482" t="e">
        <f t="shared" si="2"/>
        <v>#N/A</v>
      </c>
      <c r="U86" s="482" t="str">
        <f>IF('別紙様式2-3（個表） '!M98="","",'別紙様式2-3（個表） '!M98)</f>
        <v/>
      </c>
    </row>
    <row r="87" spans="1:21" ht="18" customHeight="1">
      <c r="A87" s="480"/>
      <c r="B87" s="486"/>
      <c r="C87" s="480">
        <v>85</v>
      </c>
      <c r="D87" s="487"/>
      <c r="E87" s="488"/>
      <c r="F87" s="488"/>
      <c r="G87" s="488"/>
      <c r="H87" s="488"/>
      <c r="I87" s="488"/>
      <c r="J87" s="488"/>
      <c r="K87" s="488"/>
      <c r="L87" s="482" t="str">
        <f>IF(基本情報入力シート!B142="","",基本情報入力シート!B142)</f>
        <v/>
      </c>
      <c r="M87" s="500" t="str">
        <f>IF(基本情報入力シート!AC142="","",基本情報入力シート!AC142)</f>
        <v/>
      </c>
      <c r="N87" s="482" t="str">
        <f>IF(基本情報入力シート!Z142="","",基本情報入力シート!Z142)</f>
        <v/>
      </c>
      <c r="O87" s="482" t="str">
        <f>IF(基本情報入力シート!W142="","",基本情報入力シート!W142)</f>
        <v/>
      </c>
      <c r="P87" s="488"/>
      <c r="Q87" s="489"/>
      <c r="R87" s="484" t="str">
        <f>IF('別紙様式2-3（個表） '!P99="","",'別紙様式2-3（個表） '!P99)</f>
        <v>未入力あり</v>
      </c>
      <c r="S87" s="502" t="str">
        <f>IF('別紙様式2-3（個表） '!O99="","",'別紙様式2-3（個表） '!O99)</f>
        <v>令和７年12月</v>
      </c>
      <c r="T87" s="482" t="e">
        <f t="shared" si="2"/>
        <v>#N/A</v>
      </c>
      <c r="U87" s="482" t="str">
        <f>IF('別紙様式2-3（個表） '!M99="","",'別紙様式2-3（個表） '!M99)</f>
        <v/>
      </c>
    </row>
    <row r="88" spans="1:21" ht="18" customHeight="1">
      <c r="A88" s="480"/>
      <c r="B88" s="486"/>
      <c r="C88" s="480">
        <v>86</v>
      </c>
      <c r="D88" s="487"/>
      <c r="E88" s="488"/>
      <c r="F88" s="488"/>
      <c r="G88" s="488"/>
      <c r="H88" s="488"/>
      <c r="I88" s="488"/>
      <c r="J88" s="488"/>
      <c r="K88" s="488"/>
      <c r="L88" s="482" t="str">
        <f>IF(基本情報入力シート!B143="","",基本情報入力シート!B143)</f>
        <v/>
      </c>
      <c r="M88" s="500" t="str">
        <f>IF(基本情報入力シート!AC143="","",基本情報入力シート!AC143)</f>
        <v/>
      </c>
      <c r="N88" s="482" t="str">
        <f>IF(基本情報入力シート!Z143="","",基本情報入力シート!Z143)</f>
        <v/>
      </c>
      <c r="O88" s="482" t="str">
        <f>IF(基本情報入力シート!W143="","",基本情報入力シート!W143)</f>
        <v/>
      </c>
      <c r="P88" s="488"/>
      <c r="Q88" s="489"/>
      <c r="R88" s="484" t="str">
        <f>IF('別紙様式2-3（個表） '!P100="","",'別紙様式2-3（個表） '!P100)</f>
        <v>未入力あり</v>
      </c>
      <c r="S88" s="502" t="str">
        <f>IF('別紙様式2-3（個表） '!O100="","",'別紙様式2-3（個表） '!O100)</f>
        <v>令和７年12月</v>
      </c>
      <c r="T88" s="482" t="e">
        <f t="shared" si="2"/>
        <v>#N/A</v>
      </c>
      <c r="U88" s="482" t="str">
        <f>IF('別紙様式2-3（個表） '!M100="","",'別紙様式2-3（個表） '!M100)</f>
        <v/>
      </c>
    </row>
    <row r="89" spans="1:21" ht="18" customHeight="1">
      <c r="A89" s="490"/>
      <c r="B89" s="491"/>
      <c r="C89" s="480">
        <v>87</v>
      </c>
      <c r="D89" s="487"/>
      <c r="E89" s="488"/>
      <c r="F89" s="488"/>
      <c r="G89" s="488"/>
      <c r="H89" s="488"/>
      <c r="I89" s="488"/>
      <c r="J89" s="488"/>
      <c r="K89" s="488"/>
      <c r="L89" s="482" t="str">
        <f>IF(基本情報入力シート!B144="","",基本情報入力シート!B144)</f>
        <v/>
      </c>
      <c r="M89" s="500" t="str">
        <f>IF(基本情報入力シート!AC144="","",基本情報入力シート!AC144)</f>
        <v/>
      </c>
      <c r="N89" s="482" t="str">
        <f>IF(基本情報入力シート!Z144="","",基本情報入力シート!Z144)</f>
        <v/>
      </c>
      <c r="O89" s="482" t="str">
        <f>IF(基本情報入力シート!W144="","",基本情報入力シート!W144)</f>
        <v/>
      </c>
      <c r="P89" s="488"/>
      <c r="Q89" s="489"/>
      <c r="R89" s="484" t="str">
        <f>IF('別紙様式2-3（個表） '!P101="","",'別紙様式2-3（個表） '!P101)</f>
        <v>未入力あり</v>
      </c>
      <c r="S89" s="502" t="str">
        <f>IF('別紙様式2-3（個表） '!O101="","",'別紙様式2-3（個表） '!O101)</f>
        <v>令和７年12月</v>
      </c>
      <c r="T89" s="482" t="e">
        <f t="shared" si="2"/>
        <v>#N/A</v>
      </c>
      <c r="U89" s="482" t="str">
        <f>IF('別紙様式2-3（個表） '!M101="","",'別紙様式2-3（個表） '!M101)</f>
        <v/>
      </c>
    </row>
    <row r="90" spans="1:21" ht="18" customHeight="1">
      <c r="A90" s="480"/>
      <c r="B90" s="486"/>
      <c r="C90" s="480">
        <v>88</v>
      </c>
      <c r="D90" s="487"/>
      <c r="E90" s="488"/>
      <c r="F90" s="488"/>
      <c r="G90" s="488"/>
      <c r="H90" s="488"/>
      <c r="I90" s="488"/>
      <c r="J90" s="488"/>
      <c r="K90" s="488"/>
      <c r="L90" s="482" t="str">
        <f>IF(基本情報入力シート!B145="","",基本情報入力シート!B145)</f>
        <v/>
      </c>
      <c r="M90" s="500" t="str">
        <f>IF(基本情報入力シート!AC145="","",基本情報入力シート!AC145)</f>
        <v/>
      </c>
      <c r="N90" s="482" t="str">
        <f>IF(基本情報入力シート!Z145="","",基本情報入力シート!Z145)</f>
        <v/>
      </c>
      <c r="O90" s="482" t="str">
        <f>IF(基本情報入力シート!W145="","",基本情報入力シート!W145)</f>
        <v/>
      </c>
      <c r="P90" s="488"/>
      <c r="Q90" s="489"/>
      <c r="R90" s="484" t="str">
        <f>IF('別紙様式2-3（個表） '!P102="","",'別紙様式2-3（個表） '!P102)</f>
        <v>未入力あり</v>
      </c>
      <c r="S90" s="502" t="str">
        <f>IF('別紙様式2-3（個表） '!O102="","",'別紙様式2-3（個表） '!O102)</f>
        <v>令和７年12月</v>
      </c>
      <c r="T90" s="482" t="e">
        <f t="shared" si="2"/>
        <v>#N/A</v>
      </c>
      <c r="U90" s="482" t="str">
        <f>IF('別紙様式2-3（個表） '!M102="","",'別紙様式2-3（個表） '!M102)</f>
        <v/>
      </c>
    </row>
    <row r="91" spans="1:21" ht="18" customHeight="1">
      <c r="A91" s="480"/>
      <c r="B91" s="486"/>
      <c r="C91" s="480">
        <v>89</v>
      </c>
      <c r="D91" s="487"/>
      <c r="E91" s="488"/>
      <c r="F91" s="488"/>
      <c r="G91" s="488"/>
      <c r="H91" s="488"/>
      <c r="I91" s="488"/>
      <c r="J91" s="488"/>
      <c r="K91" s="488"/>
      <c r="L91" s="482" t="str">
        <f>IF(基本情報入力シート!B146="","",基本情報入力シート!B146)</f>
        <v/>
      </c>
      <c r="M91" s="500" t="str">
        <f>IF(基本情報入力シート!AC146="","",基本情報入力シート!AC146)</f>
        <v/>
      </c>
      <c r="N91" s="482" t="str">
        <f>IF(基本情報入力シート!Z146="","",基本情報入力シート!Z146)</f>
        <v/>
      </c>
      <c r="O91" s="482" t="str">
        <f>IF(基本情報入力シート!W146="","",基本情報入力シート!W146)</f>
        <v/>
      </c>
      <c r="P91" s="488"/>
      <c r="Q91" s="489"/>
      <c r="R91" s="484" t="str">
        <f>IF('別紙様式2-3（個表） '!P103="","",'別紙様式2-3（個表） '!P103)</f>
        <v>未入力あり</v>
      </c>
      <c r="S91" s="502" t="str">
        <f>IF('別紙様式2-3（個表） '!O103="","",'別紙様式2-3（個表） '!O103)</f>
        <v>令和７年12月</v>
      </c>
      <c r="T91" s="482" t="e">
        <f t="shared" si="2"/>
        <v>#N/A</v>
      </c>
      <c r="U91" s="482" t="str">
        <f>IF('別紙様式2-3（個表） '!M103="","",'別紙様式2-3（個表） '!M103)</f>
        <v/>
      </c>
    </row>
    <row r="92" spans="1:21" ht="18" customHeight="1">
      <c r="A92" s="480"/>
      <c r="B92" s="486"/>
      <c r="C92" s="480">
        <v>90</v>
      </c>
      <c r="D92" s="487"/>
      <c r="E92" s="488"/>
      <c r="F92" s="488"/>
      <c r="G92" s="488"/>
      <c r="H92" s="488"/>
      <c r="I92" s="488"/>
      <c r="J92" s="488"/>
      <c r="K92" s="488"/>
      <c r="L92" s="482" t="str">
        <f>IF(基本情報入力シート!B147="","",基本情報入力シート!B147)</f>
        <v/>
      </c>
      <c r="M92" s="500" t="str">
        <f>IF(基本情報入力シート!AC147="","",基本情報入力シート!AC147)</f>
        <v/>
      </c>
      <c r="N92" s="482" t="str">
        <f>IF(基本情報入力シート!Z147="","",基本情報入力シート!Z147)</f>
        <v/>
      </c>
      <c r="O92" s="482" t="str">
        <f>IF(基本情報入力シート!W147="","",基本情報入力シート!W147)</f>
        <v/>
      </c>
      <c r="P92" s="488"/>
      <c r="Q92" s="489"/>
      <c r="R92" s="484" t="str">
        <f>IF('別紙様式2-3（個表） '!P104="","",'別紙様式2-3（個表） '!P104)</f>
        <v>未入力あり</v>
      </c>
      <c r="S92" s="502" t="str">
        <f>IF('別紙様式2-3（個表） '!O104="","",'別紙様式2-3（個表） '!O104)</f>
        <v>令和７年12月</v>
      </c>
      <c r="T92" s="482" t="e">
        <f t="shared" si="2"/>
        <v>#N/A</v>
      </c>
      <c r="U92" s="482" t="str">
        <f>IF('別紙様式2-3（個表） '!M104="","",'別紙様式2-3（個表） '!M104)</f>
        <v/>
      </c>
    </row>
    <row r="93" spans="1:21" ht="18" customHeight="1">
      <c r="A93" s="480"/>
      <c r="B93" s="486"/>
      <c r="C93" s="480">
        <v>91</v>
      </c>
      <c r="D93" s="487"/>
      <c r="E93" s="488"/>
      <c r="F93" s="488"/>
      <c r="G93" s="488"/>
      <c r="H93" s="488"/>
      <c r="I93" s="488"/>
      <c r="J93" s="488"/>
      <c r="K93" s="488"/>
      <c r="L93" s="482" t="str">
        <f>IF(基本情報入力シート!B148="","",基本情報入力シート!B148)</f>
        <v/>
      </c>
      <c r="M93" s="500" t="str">
        <f>IF(基本情報入力シート!AC148="","",基本情報入力シート!AC148)</f>
        <v/>
      </c>
      <c r="N93" s="482" t="str">
        <f>IF(基本情報入力シート!Z148="","",基本情報入力シート!Z148)</f>
        <v/>
      </c>
      <c r="O93" s="482" t="str">
        <f>IF(基本情報入力シート!W148="","",基本情報入力シート!W148)</f>
        <v/>
      </c>
      <c r="P93" s="488"/>
      <c r="Q93" s="489"/>
      <c r="R93" s="484" t="str">
        <f>IF('別紙様式2-3（個表） '!P105="","",'別紙様式2-3（個表） '!P105)</f>
        <v>未入力あり</v>
      </c>
      <c r="S93" s="502" t="str">
        <f>IF('別紙様式2-3（個表） '!O105="","",'別紙様式2-3（個表） '!O105)</f>
        <v>令和７年12月</v>
      </c>
      <c r="T93" s="482" t="e">
        <f t="shared" si="2"/>
        <v>#N/A</v>
      </c>
      <c r="U93" s="482" t="str">
        <f>IF('別紙様式2-3（個表） '!M105="","",'別紙様式2-3（個表） '!M105)</f>
        <v/>
      </c>
    </row>
    <row r="94" spans="1:21" ht="18" customHeight="1">
      <c r="A94" s="480"/>
      <c r="B94" s="486"/>
      <c r="C94" s="480">
        <v>92</v>
      </c>
      <c r="D94" s="487"/>
      <c r="E94" s="488"/>
      <c r="F94" s="488"/>
      <c r="G94" s="488"/>
      <c r="H94" s="488"/>
      <c r="I94" s="488"/>
      <c r="J94" s="488"/>
      <c r="K94" s="488"/>
      <c r="L94" s="482" t="str">
        <f>IF(基本情報入力シート!B149="","",基本情報入力シート!B149)</f>
        <v/>
      </c>
      <c r="M94" s="500" t="str">
        <f>IF(基本情報入力シート!AC149="","",基本情報入力シート!AC149)</f>
        <v/>
      </c>
      <c r="N94" s="482" t="str">
        <f>IF(基本情報入力シート!Z149="","",基本情報入力シート!Z149)</f>
        <v/>
      </c>
      <c r="O94" s="482" t="str">
        <f>IF(基本情報入力シート!W149="","",基本情報入力シート!W149)</f>
        <v/>
      </c>
      <c r="P94" s="488"/>
      <c r="Q94" s="489"/>
      <c r="R94" s="484" t="str">
        <f>IF('別紙様式2-3（個表） '!P106="","",'別紙様式2-3（個表） '!P106)</f>
        <v>未入力あり</v>
      </c>
      <c r="S94" s="502" t="str">
        <f>IF('別紙様式2-3（個表） '!O106="","",'別紙様式2-3（個表） '!O106)</f>
        <v>令和７年12月</v>
      </c>
      <c r="T94" s="482" t="e">
        <f t="shared" si="2"/>
        <v>#N/A</v>
      </c>
      <c r="U94" s="482" t="str">
        <f>IF('別紙様式2-3（個表） '!M106="","",'別紙様式2-3（個表） '!M106)</f>
        <v/>
      </c>
    </row>
    <row r="95" spans="1:21" ht="18" customHeight="1">
      <c r="A95" s="480"/>
      <c r="B95" s="486"/>
      <c r="C95" s="480">
        <v>93</v>
      </c>
      <c r="D95" s="487"/>
      <c r="E95" s="488"/>
      <c r="F95" s="488"/>
      <c r="G95" s="488"/>
      <c r="H95" s="488"/>
      <c r="I95" s="488"/>
      <c r="J95" s="488"/>
      <c r="K95" s="488"/>
      <c r="L95" s="482" t="str">
        <f>IF(基本情報入力シート!B150="","",基本情報入力シート!B150)</f>
        <v/>
      </c>
      <c r="M95" s="500" t="str">
        <f>IF(基本情報入力シート!AC150="","",基本情報入力シート!AC150)</f>
        <v/>
      </c>
      <c r="N95" s="482" t="str">
        <f>IF(基本情報入力シート!Z150="","",基本情報入力シート!Z150)</f>
        <v/>
      </c>
      <c r="O95" s="482" t="str">
        <f>IF(基本情報入力シート!W150="","",基本情報入力シート!W150)</f>
        <v/>
      </c>
      <c r="P95" s="488"/>
      <c r="Q95" s="489"/>
      <c r="R95" s="484" t="str">
        <f>IF('別紙様式2-3（個表） '!P107="","",'別紙様式2-3（個表） '!P107)</f>
        <v>未入力あり</v>
      </c>
      <c r="S95" s="502" t="str">
        <f>IF('別紙様式2-3（個表） '!O107="","",'別紙様式2-3（個表） '!O107)</f>
        <v>令和７年12月</v>
      </c>
      <c r="T95" s="482" t="e">
        <f t="shared" si="2"/>
        <v>#N/A</v>
      </c>
      <c r="U95" s="482" t="str">
        <f>IF('別紙様式2-3（個表） '!M107="","",'別紙様式2-3（個表） '!M107)</f>
        <v/>
      </c>
    </row>
    <row r="96" spans="1:21" ht="18" customHeight="1">
      <c r="A96" s="480"/>
      <c r="B96" s="486"/>
      <c r="C96" s="480">
        <v>94</v>
      </c>
      <c r="D96" s="487"/>
      <c r="E96" s="488"/>
      <c r="F96" s="488"/>
      <c r="G96" s="488"/>
      <c r="H96" s="488"/>
      <c r="I96" s="488"/>
      <c r="J96" s="488"/>
      <c r="K96" s="488"/>
      <c r="L96" s="482" t="str">
        <f>IF(基本情報入力シート!B151="","",基本情報入力シート!B151)</f>
        <v/>
      </c>
      <c r="M96" s="500" t="str">
        <f>IF(基本情報入力シート!AC151="","",基本情報入力シート!AC151)</f>
        <v/>
      </c>
      <c r="N96" s="482" t="str">
        <f>IF(基本情報入力シート!Z151="","",基本情報入力シート!Z151)</f>
        <v/>
      </c>
      <c r="O96" s="482" t="str">
        <f>IF(基本情報入力シート!W151="","",基本情報入力シート!W151)</f>
        <v/>
      </c>
      <c r="P96" s="488"/>
      <c r="Q96" s="489"/>
      <c r="R96" s="484" t="str">
        <f>IF('別紙様式2-3（個表） '!P108="","",'別紙様式2-3（個表） '!P108)</f>
        <v>未入力あり</v>
      </c>
      <c r="S96" s="502" t="str">
        <f>IF('別紙様式2-3（個表） '!O108="","",'別紙様式2-3（個表） '!O108)</f>
        <v>令和７年12月</v>
      </c>
      <c r="T96" s="482" t="e">
        <f t="shared" si="2"/>
        <v>#N/A</v>
      </c>
      <c r="U96" s="482" t="str">
        <f>IF('別紙様式2-3（個表） '!M108="","",'別紙様式2-3（個表） '!M108)</f>
        <v/>
      </c>
    </row>
    <row r="97" spans="1:21" ht="18" customHeight="1">
      <c r="A97" s="480"/>
      <c r="B97" s="486"/>
      <c r="C97" s="480">
        <v>95</v>
      </c>
      <c r="D97" s="487"/>
      <c r="E97" s="488"/>
      <c r="F97" s="488"/>
      <c r="G97" s="488"/>
      <c r="H97" s="488"/>
      <c r="I97" s="488"/>
      <c r="J97" s="488"/>
      <c r="K97" s="488"/>
      <c r="L97" s="482" t="str">
        <f>IF(基本情報入力シート!B152="","",基本情報入力シート!B152)</f>
        <v/>
      </c>
      <c r="M97" s="500" t="str">
        <f>IF(基本情報入力シート!AC152="","",基本情報入力シート!AC152)</f>
        <v/>
      </c>
      <c r="N97" s="482" t="str">
        <f>IF(基本情報入力シート!Z152="","",基本情報入力シート!Z152)</f>
        <v/>
      </c>
      <c r="O97" s="482" t="str">
        <f>IF(基本情報入力シート!W152="","",基本情報入力シート!W152)</f>
        <v/>
      </c>
      <c r="P97" s="488"/>
      <c r="Q97" s="489"/>
      <c r="R97" s="484" t="str">
        <f>IF('別紙様式2-3（個表） '!P109="","",'別紙様式2-3（個表） '!P109)</f>
        <v>未入力あり</v>
      </c>
      <c r="S97" s="502" t="str">
        <f>IF('別紙様式2-3（個表） '!O109="","",'別紙様式2-3（個表） '!O109)</f>
        <v>令和７年12月</v>
      </c>
      <c r="T97" s="482" t="e">
        <f t="shared" si="2"/>
        <v>#N/A</v>
      </c>
      <c r="U97" s="482" t="str">
        <f>IF('別紙様式2-3（個表） '!M109="","",'別紙様式2-3（個表） '!M109)</f>
        <v/>
      </c>
    </row>
    <row r="98" spans="1:21" ht="18" customHeight="1">
      <c r="A98" s="480"/>
      <c r="B98" s="486"/>
      <c r="C98" s="480">
        <v>96</v>
      </c>
      <c r="D98" s="487"/>
      <c r="E98" s="488"/>
      <c r="F98" s="488"/>
      <c r="G98" s="488"/>
      <c r="H98" s="488"/>
      <c r="I98" s="488"/>
      <c r="J98" s="488"/>
      <c r="K98" s="488"/>
      <c r="L98" s="482" t="str">
        <f>IF(基本情報入力シート!B153="","",基本情報入力シート!B153)</f>
        <v/>
      </c>
      <c r="M98" s="500" t="str">
        <f>IF(基本情報入力シート!AC153="","",基本情報入力シート!AC153)</f>
        <v/>
      </c>
      <c r="N98" s="482" t="str">
        <f>IF(基本情報入力シート!Z153="","",基本情報入力シート!Z153)</f>
        <v/>
      </c>
      <c r="O98" s="482" t="str">
        <f>IF(基本情報入力シート!W153="","",基本情報入力シート!W153)</f>
        <v/>
      </c>
      <c r="P98" s="488"/>
      <c r="Q98" s="489"/>
      <c r="R98" s="484" t="str">
        <f>IF('別紙様式2-3（個表） '!P110="","",'別紙様式2-3（個表） '!P110)</f>
        <v>未入力あり</v>
      </c>
      <c r="S98" s="502" t="str">
        <f>IF('別紙様式2-3（個表） '!O110="","",'別紙様式2-3（個表） '!O110)</f>
        <v>令和７年12月</v>
      </c>
      <c r="T98" s="482" t="e">
        <f t="shared" si="2"/>
        <v>#N/A</v>
      </c>
      <c r="U98" s="482" t="str">
        <f>IF('別紙様式2-3（個表） '!M110="","",'別紙様式2-3（個表） '!M110)</f>
        <v/>
      </c>
    </row>
    <row r="99" spans="1:21" ht="18" customHeight="1">
      <c r="A99" s="480"/>
      <c r="B99" s="486"/>
      <c r="C99" s="480">
        <v>97</v>
      </c>
      <c r="D99" s="487"/>
      <c r="E99" s="488"/>
      <c r="F99" s="488"/>
      <c r="G99" s="488"/>
      <c r="H99" s="488"/>
      <c r="I99" s="488"/>
      <c r="J99" s="488"/>
      <c r="K99" s="488"/>
      <c r="L99" s="482" t="str">
        <f>IF(基本情報入力シート!B154="","",基本情報入力シート!B154)</f>
        <v/>
      </c>
      <c r="M99" s="500" t="str">
        <f>IF(基本情報入力シート!AC154="","",基本情報入力シート!AC154)</f>
        <v/>
      </c>
      <c r="N99" s="482" t="str">
        <f>IF(基本情報入力シート!Z154="","",基本情報入力シート!Z154)</f>
        <v/>
      </c>
      <c r="O99" s="482" t="str">
        <f>IF(基本情報入力シート!W154="","",基本情報入力シート!W154)</f>
        <v/>
      </c>
      <c r="P99" s="488"/>
      <c r="Q99" s="489"/>
      <c r="R99" s="484" t="str">
        <f>IF('別紙様式2-3（個表） '!P111="","",'別紙様式2-3（個表） '!P111)</f>
        <v>未入力あり</v>
      </c>
      <c r="S99" s="502" t="str">
        <f>IF('別紙様式2-3（個表） '!O111="","",'別紙様式2-3（個表） '!O111)</f>
        <v>令和７年12月</v>
      </c>
      <c r="T99" s="482" t="e">
        <f t="shared" ref="T99:T102" si="3">VLOOKUP(U:U,V:W,2,0)</f>
        <v>#N/A</v>
      </c>
      <c r="U99" s="482" t="str">
        <f>IF('別紙様式2-3（個表） '!M111="","",'別紙様式2-3（個表） '!M111)</f>
        <v/>
      </c>
    </row>
    <row r="100" spans="1:21" ht="18" customHeight="1">
      <c r="A100" s="480"/>
      <c r="B100" s="486"/>
      <c r="C100" s="480">
        <v>98</v>
      </c>
      <c r="D100" s="487"/>
      <c r="E100" s="488"/>
      <c r="F100" s="488"/>
      <c r="G100" s="488"/>
      <c r="H100" s="488"/>
      <c r="I100" s="488"/>
      <c r="J100" s="488"/>
      <c r="K100" s="488"/>
      <c r="L100" s="482" t="str">
        <f>IF(基本情報入力シート!B155="","",基本情報入力シート!B155)</f>
        <v/>
      </c>
      <c r="M100" s="500" t="str">
        <f>IF(基本情報入力シート!AC155="","",基本情報入力シート!AC155)</f>
        <v/>
      </c>
      <c r="N100" s="482" t="str">
        <f>IF(基本情報入力シート!Z155="","",基本情報入力シート!Z155)</f>
        <v/>
      </c>
      <c r="O100" s="482" t="str">
        <f>IF(基本情報入力シート!W155="","",基本情報入力シート!W155)</f>
        <v/>
      </c>
      <c r="P100" s="488"/>
      <c r="Q100" s="489"/>
      <c r="R100" s="484" t="str">
        <f>IF('別紙様式2-3（個表） '!P112="","",'別紙様式2-3（個表） '!P112)</f>
        <v>未入力あり</v>
      </c>
      <c r="S100" s="502" t="str">
        <f>IF('別紙様式2-3（個表） '!O112="","",'別紙様式2-3（個表） '!O112)</f>
        <v>令和７年12月</v>
      </c>
      <c r="T100" s="482" t="e">
        <f t="shared" si="3"/>
        <v>#N/A</v>
      </c>
      <c r="U100" s="482" t="str">
        <f>IF('別紙様式2-3（個表） '!M112="","",'別紙様式2-3（個表） '!M112)</f>
        <v/>
      </c>
    </row>
    <row r="101" spans="1:21" ht="18" customHeight="1">
      <c r="A101" s="480"/>
      <c r="B101" s="486"/>
      <c r="C101" s="480">
        <v>99</v>
      </c>
      <c r="D101" s="487"/>
      <c r="E101" s="488"/>
      <c r="F101" s="488"/>
      <c r="G101" s="488"/>
      <c r="H101" s="488"/>
      <c r="I101" s="488"/>
      <c r="J101" s="488"/>
      <c r="K101" s="488"/>
      <c r="L101" s="482" t="str">
        <f>IF(基本情報入力シート!B156="","",基本情報入力シート!B156)</f>
        <v/>
      </c>
      <c r="M101" s="500" t="str">
        <f>IF(基本情報入力シート!AC156="","",基本情報入力シート!AC156)</f>
        <v/>
      </c>
      <c r="N101" s="482" t="str">
        <f>IF(基本情報入力シート!Z156="","",基本情報入力シート!Z156)</f>
        <v/>
      </c>
      <c r="O101" s="482" t="str">
        <f>IF(基本情報入力シート!W156="","",基本情報入力シート!W156)</f>
        <v/>
      </c>
      <c r="P101" s="488"/>
      <c r="Q101" s="489"/>
      <c r="R101" s="484" t="str">
        <f>IF('別紙様式2-3（個表） '!P113="","",'別紙様式2-3（個表） '!P113)</f>
        <v>未入力あり</v>
      </c>
      <c r="S101" s="502" t="str">
        <f>IF('別紙様式2-3（個表） '!O113="","",'別紙様式2-3（個表） '!O113)</f>
        <v>令和７年12月</v>
      </c>
      <c r="T101" s="482" t="e">
        <f t="shared" si="3"/>
        <v>#N/A</v>
      </c>
      <c r="U101" s="482" t="str">
        <f>IF('別紙様式2-3（個表） '!M113="","",'別紙様式2-3（個表） '!M113)</f>
        <v/>
      </c>
    </row>
    <row r="102" spans="1:21" ht="18" customHeight="1">
      <c r="A102" s="480"/>
      <c r="B102" s="486"/>
      <c r="C102" s="480">
        <v>100</v>
      </c>
      <c r="D102" s="487"/>
      <c r="E102" s="488"/>
      <c r="F102" s="488"/>
      <c r="G102" s="488"/>
      <c r="H102" s="488"/>
      <c r="I102" s="488"/>
      <c r="J102" s="488"/>
      <c r="K102" s="488"/>
      <c r="L102" s="482" t="str">
        <f>IF(基本情報入力シート!B157="","",基本情報入力シート!B157)</f>
        <v/>
      </c>
      <c r="M102" s="500" t="str">
        <f>IF(基本情報入力シート!AC157="","",基本情報入力シート!AC157)</f>
        <v/>
      </c>
      <c r="N102" s="482" t="str">
        <f>IF(基本情報入力シート!Z157="","",基本情報入力シート!Z157)</f>
        <v/>
      </c>
      <c r="O102" s="482" t="str">
        <f>IF(基本情報入力シート!W157="","",基本情報入力シート!W157)</f>
        <v/>
      </c>
      <c r="P102" s="488"/>
      <c r="Q102" s="489"/>
      <c r="R102" s="484" t="str">
        <f>IF('別紙様式2-3（個表） '!P114="","",'別紙様式2-3（個表） '!P114)</f>
        <v>未入力あり</v>
      </c>
      <c r="S102" s="502" t="str">
        <f>IF('別紙様式2-3（個表） '!O114="","",'別紙様式2-3（個表） '!O114)</f>
        <v>令和７年12月</v>
      </c>
      <c r="T102" s="482" t="e">
        <f t="shared" si="3"/>
        <v>#N/A</v>
      </c>
      <c r="U102" s="482" t="str">
        <f>IF('別紙様式2-3（個表） '!M114="","",'別紙様式2-3（個表） '!M114)</f>
        <v/>
      </c>
    </row>
  </sheetData>
  <sheetProtection selectLockedCells="1" selectUnlockedCells="1"/>
  <autoFilter ref="A2:S102" xr:uid="{FF85F41A-FD38-4A9F-AE83-A83041F1BE03}"/>
  <mergeCells count="20">
    <mergeCell ref="F1:F2"/>
    <mergeCell ref="G1:G2"/>
    <mergeCell ref="H1:H2"/>
    <mergeCell ref="I1:I2"/>
    <mergeCell ref="J1:J2"/>
    <mergeCell ref="A1:A2"/>
    <mergeCell ref="B1:B2"/>
    <mergeCell ref="C1:C2"/>
    <mergeCell ref="D1:D2"/>
    <mergeCell ref="E1:E2"/>
    <mergeCell ref="K1:K2"/>
    <mergeCell ref="R1:R2"/>
    <mergeCell ref="L1:L2"/>
    <mergeCell ref="M1:M2"/>
    <mergeCell ref="N1:N2"/>
    <mergeCell ref="U1:U2"/>
    <mergeCell ref="O1:O2"/>
    <mergeCell ref="P1:P2"/>
    <mergeCell ref="Q1:Q2"/>
    <mergeCell ref="S1:S2"/>
  </mergeCells>
  <phoneticPr fontId="10"/>
  <conditionalFormatting sqref="S1:U1048576">
    <cfRule type="containsText" dxfId="0" priority="1" operator="containsText" text="令和８年">
      <formula>NOT(ISERROR(SEARCH("令和８年",S1)))</formula>
    </cfRule>
  </conditionalFormatting>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&amp;C&amp;14令和7年度介護分野の職員の賃上げ・職場環境改善支援事業申請一覧</oddHeader>
    <oddFooter xml:space="preserve">&amp;C&amp;P / &amp;N </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AD1" zoomScale="98" zoomScaleNormal="100" zoomScaleSheetLayoutView="85" workbookViewId="0">
      <selection activeCell="BG19" sqref="BG19"/>
    </sheetView>
  </sheetViews>
  <sheetFormatPr defaultColWidth="9" defaultRowHeight="13.2"/>
  <cols>
    <col min="1" max="1" width="49.44140625" style="1" customWidth="1"/>
    <col min="2" max="2" width="9.6640625" style="1" customWidth="1"/>
    <col min="3" max="4" width="9" style="1"/>
    <col min="5" max="5" width="10.109375" style="1" customWidth="1"/>
    <col min="6" max="6" width="49" style="1" customWidth="1"/>
    <col min="7" max="9" width="10.109375" style="1" customWidth="1"/>
    <col min="10" max="10" width="12.109375" style="1" customWidth="1"/>
    <col min="11" max="11" width="13.21875" style="1" customWidth="1"/>
    <col min="12" max="14" width="12.109375" style="1" customWidth="1"/>
    <col min="15" max="15" width="9" style="1" customWidth="1"/>
    <col min="16" max="16" width="51.33203125" style="1" customWidth="1"/>
    <col min="17" max="17" width="48.33203125" style="1" customWidth="1"/>
    <col min="18" max="18" width="26.109375" style="2" customWidth="1"/>
    <col min="19" max="19" width="32" style="1" customWidth="1"/>
    <col min="20" max="20" width="35.33203125" style="1" customWidth="1"/>
    <col min="21" max="21" width="38.109375" style="1" customWidth="1"/>
    <col min="22" max="22" width="25.21875" style="1" customWidth="1"/>
    <col min="23" max="23" width="48.109375" style="1" customWidth="1"/>
    <col min="24" max="24" width="40" style="1" customWidth="1"/>
    <col min="25" max="25" width="43.88671875" style="1" customWidth="1"/>
    <col min="26" max="27" width="40" style="1" customWidth="1"/>
    <col min="28" max="28" width="23.77734375" style="1" customWidth="1"/>
    <col min="29" max="29" width="15.88671875" style="1" customWidth="1"/>
    <col min="30" max="30" width="44.88671875" style="1" customWidth="1"/>
    <col min="31" max="31" width="33.5546875" style="1" customWidth="1"/>
    <col min="32" max="32" width="24" style="1" customWidth="1"/>
    <col min="33" max="33" width="68.109375" style="1" customWidth="1"/>
    <col min="34" max="34" width="18.109375" style="1" customWidth="1"/>
    <col min="35" max="35" width="8.6640625" customWidth="1"/>
    <col min="36" max="36" width="12.109375" style="1" customWidth="1"/>
    <col min="37" max="38" width="9" style="1"/>
    <col min="39" max="39" width="11.5546875" style="2" customWidth="1"/>
    <col min="40" max="41" width="9" style="1"/>
    <col min="42" max="42" width="10" style="1" customWidth="1"/>
    <col min="43" max="43" width="9.44140625" style="1" customWidth="1"/>
    <col min="44" max="44" width="11.33203125" customWidth="1"/>
    <col min="45" max="45" width="19.44140625" customWidth="1"/>
    <col min="49" max="49" width="46.88671875" style="7" customWidth="1"/>
    <col min="50" max="50" width="10.44140625" style="7" customWidth="1"/>
    <col min="51" max="52" width="8" style="1" customWidth="1"/>
    <col min="53" max="53" width="12.21875" style="1" customWidth="1"/>
    <col min="54" max="57" width="9" style="1"/>
    <col min="58" max="58" width="18" style="1" customWidth="1"/>
    <col min="59" max="59" width="88.33203125" style="1" customWidth="1"/>
    <col min="60" max="60" width="9" style="1"/>
    <col min="61" max="61" width="14" style="1" customWidth="1"/>
    <col min="62" max="16384" width="9" style="1"/>
  </cols>
  <sheetData>
    <row r="1" spans="1:61" ht="13.8" thickBot="1">
      <c r="A1" s="2" t="s">
        <v>1923</v>
      </c>
      <c r="B1" s="2"/>
      <c r="C1" s="2"/>
      <c r="D1" s="2"/>
      <c r="E1" s="2"/>
      <c r="F1" s="2"/>
      <c r="G1" s="2"/>
      <c r="H1" s="2"/>
      <c r="I1" s="2"/>
      <c r="J1" s="2"/>
      <c r="K1" s="2"/>
      <c r="L1" s="2"/>
      <c r="M1" s="2"/>
      <c r="N1" s="2"/>
      <c r="P1" s="2" t="s">
        <v>2490</v>
      </c>
      <c r="Q1" s="2"/>
      <c r="S1" s="2"/>
      <c r="T1" s="2"/>
      <c r="U1" s="2"/>
      <c r="V1" s="2"/>
      <c r="W1" s="2"/>
      <c r="X1" s="2"/>
      <c r="Y1" s="2"/>
      <c r="Z1" s="2"/>
      <c r="AA1" s="2"/>
      <c r="AB1" s="2"/>
      <c r="AC1" s="2"/>
      <c r="AD1" s="2"/>
      <c r="AE1" s="2"/>
      <c r="AF1" s="2"/>
      <c r="AG1" s="2"/>
      <c r="AH1" s="2"/>
      <c r="AI1" s="2"/>
      <c r="AJ1" s="2" t="s">
        <v>2491</v>
      </c>
      <c r="AL1" s="2" t="s">
        <v>2492</v>
      </c>
      <c r="AM1" s="1"/>
      <c r="AO1" s="7" t="s">
        <v>2493</v>
      </c>
      <c r="AP1" s="7"/>
      <c r="AZ1" s="1" t="s">
        <v>2494</v>
      </c>
      <c r="BC1" s="2" t="s">
        <v>2496</v>
      </c>
      <c r="BE1" s="2" t="s">
        <v>2497</v>
      </c>
      <c r="BG1" s="1" t="s">
        <v>2498</v>
      </c>
      <c r="BI1" s="1" t="s">
        <v>2499</v>
      </c>
    </row>
    <row r="2" spans="1:61" ht="24.6" thickBot="1">
      <c r="A2" s="974" t="s">
        <v>1912</v>
      </c>
      <c r="B2" s="972" t="s">
        <v>2167</v>
      </c>
      <c r="C2" s="976" t="s">
        <v>124</v>
      </c>
      <c r="D2" s="977"/>
      <c r="E2" s="977"/>
      <c r="F2" s="987"/>
      <c r="G2" s="976" t="s">
        <v>2121</v>
      </c>
      <c r="H2" s="977"/>
      <c r="I2" s="977"/>
      <c r="J2" s="977"/>
      <c r="K2" s="977"/>
      <c r="L2" s="977"/>
      <c r="M2" s="984" t="s">
        <v>2122</v>
      </c>
      <c r="N2" s="993" t="s">
        <v>2480</v>
      </c>
      <c r="P2" s="991" t="s">
        <v>1912</v>
      </c>
      <c r="Q2" s="984" t="s">
        <v>1966</v>
      </c>
      <c r="R2" s="985"/>
      <c r="S2" s="985"/>
      <c r="T2" s="985"/>
      <c r="U2" s="985"/>
      <c r="V2" s="985"/>
      <c r="W2" s="985"/>
      <c r="X2" s="985"/>
      <c r="Y2" s="985"/>
      <c r="Z2" s="985"/>
      <c r="AA2" s="985"/>
      <c r="AB2" s="985"/>
      <c r="AC2" s="985"/>
      <c r="AD2" s="985"/>
      <c r="AE2" s="985"/>
      <c r="AF2" s="985"/>
      <c r="AG2" s="985"/>
      <c r="AH2" s="986"/>
      <c r="AI2" s="1"/>
      <c r="AJ2" s="3" t="s">
        <v>24</v>
      </c>
      <c r="AL2" s="3" t="s">
        <v>24</v>
      </c>
      <c r="AM2" s="3" t="s">
        <v>125</v>
      </c>
      <c r="AO2" s="11" t="s">
        <v>126</v>
      </c>
      <c r="AP2" s="165" t="s">
        <v>127</v>
      </c>
      <c r="AQ2" s="163" t="s">
        <v>24</v>
      </c>
      <c r="AR2" s="158" t="s">
        <v>128</v>
      </c>
      <c r="AS2" s="159" t="s">
        <v>129</v>
      </c>
      <c r="AT2" s="161">
        <v>0.7</v>
      </c>
      <c r="AU2" s="144">
        <v>0.55000000000000004</v>
      </c>
      <c r="AV2" s="216">
        <v>0.45</v>
      </c>
      <c r="AW2" s="11" t="s">
        <v>130</v>
      </c>
      <c r="AX2" s="20" t="s">
        <v>131</v>
      </c>
      <c r="AZ2" s="978" t="s">
        <v>2495</v>
      </c>
      <c r="BA2" s="979"/>
      <c r="BC2" s="21" t="s">
        <v>132</v>
      </c>
      <c r="BE2" s="78" t="s">
        <v>133</v>
      </c>
      <c r="BG2" s="139" t="s">
        <v>134</v>
      </c>
      <c r="BI2" s="79" t="s">
        <v>2393</v>
      </c>
    </row>
    <row r="3" spans="1:61" ht="15" thickBot="1">
      <c r="A3" s="975"/>
      <c r="B3" s="973"/>
      <c r="C3" s="263" t="s">
        <v>32</v>
      </c>
      <c r="D3" s="264" t="s">
        <v>33</v>
      </c>
      <c r="E3" s="266" t="s">
        <v>34</v>
      </c>
      <c r="F3" s="988"/>
      <c r="G3" s="980" t="s">
        <v>2120</v>
      </c>
      <c r="H3" s="983"/>
      <c r="I3" s="989"/>
      <c r="J3" s="239" t="s">
        <v>1967</v>
      </c>
      <c r="K3" s="232" t="s">
        <v>1958</v>
      </c>
      <c r="L3" s="233" t="s">
        <v>1957</v>
      </c>
      <c r="M3" s="990"/>
      <c r="N3" s="994"/>
      <c r="O3" s="65"/>
      <c r="P3" s="992"/>
      <c r="Q3" s="980" t="s">
        <v>32</v>
      </c>
      <c r="R3" s="983"/>
      <c r="S3" s="983"/>
      <c r="T3" s="983"/>
      <c r="U3" s="983"/>
      <c r="V3" s="265"/>
      <c r="W3" s="980" t="s">
        <v>33</v>
      </c>
      <c r="X3" s="981"/>
      <c r="Y3" s="981"/>
      <c r="Z3" s="981"/>
      <c r="AA3" s="981"/>
      <c r="AB3" s="981"/>
      <c r="AC3" s="982"/>
      <c r="AD3" s="980" t="s">
        <v>34</v>
      </c>
      <c r="AE3" s="981"/>
      <c r="AF3" s="981"/>
      <c r="AG3" s="981"/>
      <c r="AH3" s="982"/>
      <c r="AI3" s="1"/>
      <c r="AJ3" s="6" t="s">
        <v>135</v>
      </c>
      <c r="AL3" s="6" t="s">
        <v>135</v>
      </c>
      <c r="AM3" s="6" t="s">
        <v>136</v>
      </c>
      <c r="AO3" s="10" t="s">
        <v>137</v>
      </c>
      <c r="AP3" s="70">
        <v>0.2</v>
      </c>
      <c r="AQ3" s="155" t="s">
        <v>138</v>
      </c>
      <c r="AR3" s="170" t="s">
        <v>2308</v>
      </c>
      <c r="AS3" s="174" t="str">
        <f>AQ3&amp;AR3</f>
        <v>東京都千代田区</v>
      </c>
      <c r="AT3" s="175">
        <v>11.4</v>
      </c>
      <c r="AU3" s="176">
        <v>11.1</v>
      </c>
      <c r="AV3" s="322">
        <v>10.9</v>
      </c>
      <c r="AW3" s="10" t="s">
        <v>139</v>
      </c>
      <c r="AX3" s="70">
        <v>0.7</v>
      </c>
      <c r="AY3" s="65"/>
      <c r="AZ3" s="253" t="s">
        <v>2037</v>
      </c>
      <c r="BA3" s="254" t="s">
        <v>32</v>
      </c>
      <c r="BB3" s="65"/>
      <c r="BC3" s="18" t="s">
        <v>140</v>
      </c>
      <c r="BE3" s="79" t="s">
        <v>140</v>
      </c>
      <c r="BG3" s="79" t="s">
        <v>141</v>
      </c>
      <c r="BI3" s="80" t="s">
        <v>2394</v>
      </c>
    </row>
    <row r="4" spans="1:61" ht="15" thickBot="1">
      <c r="A4" s="196" t="s">
        <v>139</v>
      </c>
      <c r="B4" s="307" t="s">
        <v>2168</v>
      </c>
      <c r="C4" s="197">
        <v>0.156</v>
      </c>
      <c r="D4" s="198">
        <v>0.06</v>
      </c>
      <c r="E4" s="236">
        <v>4.8000000000000001E-2</v>
      </c>
      <c r="F4" s="269" t="s">
        <v>2218</v>
      </c>
      <c r="G4" s="246" t="s">
        <v>1967</v>
      </c>
      <c r="H4" s="248" t="s">
        <v>1958</v>
      </c>
      <c r="I4" s="249" t="s">
        <v>1957</v>
      </c>
      <c r="J4" s="199">
        <f>C4</f>
        <v>0.156</v>
      </c>
      <c r="K4" s="198">
        <f>SUM(C4,E4)</f>
        <v>0.20400000000000001</v>
      </c>
      <c r="L4" s="236">
        <f>SUM(C4:E4)</f>
        <v>0.26400000000000001</v>
      </c>
      <c r="M4" s="429" t="s">
        <v>2050</v>
      </c>
      <c r="N4" s="294" t="s">
        <v>2474</v>
      </c>
      <c r="O4" s="69"/>
      <c r="P4" s="196" t="s">
        <v>139</v>
      </c>
      <c r="Q4" s="269" t="s">
        <v>1974</v>
      </c>
      <c r="R4" s="197" t="s">
        <v>1925</v>
      </c>
      <c r="S4" s="198" t="s">
        <v>1926</v>
      </c>
      <c r="T4" s="198"/>
      <c r="U4" s="236"/>
      <c r="V4" s="41"/>
      <c r="W4" s="269" t="s">
        <v>1994</v>
      </c>
      <c r="X4" s="197" t="s">
        <v>1930</v>
      </c>
      <c r="Y4" s="236" t="s">
        <v>1933</v>
      </c>
      <c r="Z4" s="280" t="s">
        <v>2115</v>
      </c>
      <c r="AA4" s="236" t="s">
        <v>2035</v>
      </c>
      <c r="AB4" s="350"/>
      <c r="AC4" s="351"/>
      <c r="AD4" s="262" t="s">
        <v>2015</v>
      </c>
      <c r="AE4" s="197" t="s">
        <v>1962</v>
      </c>
      <c r="AF4" s="198" t="s">
        <v>1964</v>
      </c>
      <c r="AG4" s="198" t="s">
        <v>2118</v>
      </c>
      <c r="AH4" s="200" t="s">
        <v>2035</v>
      </c>
      <c r="AI4" s="1"/>
      <c r="AJ4" s="4" t="s">
        <v>142</v>
      </c>
      <c r="AL4" s="4" t="s">
        <v>135</v>
      </c>
      <c r="AM4" s="4" t="s">
        <v>143</v>
      </c>
      <c r="AO4" s="8" t="s">
        <v>137</v>
      </c>
      <c r="AP4" s="12">
        <v>0.2</v>
      </c>
      <c r="AQ4" s="156" t="s">
        <v>138</v>
      </c>
      <c r="AR4" s="148" t="s">
        <v>2309</v>
      </c>
      <c r="AS4" s="160" t="str">
        <f t="shared" ref="AS4:AS67" si="0">AQ4&amp;AR4</f>
        <v>東京都中央区</v>
      </c>
      <c r="AT4" s="162">
        <v>11.4</v>
      </c>
      <c r="AU4" s="147">
        <v>11.1</v>
      </c>
      <c r="AV4" s="323">
        <v>10.9</v>
      </c>
      <c r="AW4" s="8" t="s">
        <v>144</v>
      </c>
      <c r="AX4" s="12">
        <v>0.7</v>
      </c>
      <c r="AY4" s="69"/>
      <c r="AZ4" s="251" t="s">
        <v>2038</v>
      </c>
      <c r="BA4" s="252" t="s">
        <v>1958</v>
      </c>
      <c r="BB4" s="69"/>
      <c r="BC4" s="17"/>
      <c r="BE4" s="80" t="s">
        <v>133</v>
      </c>
      <c r="BG4" s="80" t="s">
        <v>145</v>
      </c>
      <c r="BI4" s="80" t="s">
        <v>2395</v>
      </c>
    </row>
    <row r="5" spans="1:61" ht="15" thickBot="1">
      <c r="A5" s="19" t="s">
        <v>144</v>
      </c>
      <c r="B5" s="308" t="s">
        <v>2169</v>
      </c>
      <c r="C5" s="42">
        <v>0.13200000000000001</v>
      </c>
      <c r="D5" s="43">
        <v>4.2000000000000003E-2</v>
      </c>
      <c r="E5" s="237">
        <v>0.03</v>
      </c>
      <c r="F5" s="267" t="s">
        <v>2219</v>
      </c>
      <c r="G5" s="240" t="s">
        <v>1967</v>
      </c>
      <c r="H5" s="229" t="s">
        <v>1958</v>
      </c>
      <c r="I5" s="241" t="s">
        <v>1957</v>
      </c>
      <c r="J5" s="194">
        <f t="shared" ref="J5:J53" si="1">C5</f>
        <v>0.13200000000000001</v>
      </c>
      <c r="K5" s="43">
        <f t="shared" ref="K5:K53" si="2">SUM(C5,E5)</f>
        <v>0.16200000000000001</v>
      </c>
      <c r="L5" s="237">
        <f t="shared" ref="L5:L53" si="3">SUM(C5:E5)</f>
        <v>0.20400000000000001</v>
      </c>
      <c r="M5" s="430" t="s">
        <v>2050</v>
      </c>
      <c r="N5" s="292" t="s">
        <v>2474</v>
      </c>
      <c r="O5" s="69"/>
      <c r="P5" s="19" t="s">
        <v>144</v>
      </c>
      <c r="Q5" s="267" t="s">
        <v>1975</v>
      </c>
      <c r="R5" s="42" t="s">
        <v>1925</v>
      </c>
      <c r="S5" s="43" t="s">
        <v>1928</v>
      </c>
      <c r="T5" s="43"/>
      <c r="U5" s="237"/>
      <c r="V5" s="41"/>
      <c r="W5" s="267" t="s">
        <v>1995</v>
      </c>
      <c r="X5" s="42" t="s">
        <v>1930</v>
      </c>
      <c r="Y5" s="237" t="s">
        <v>1934</v>
      </c>
      <c r="Z5" s="279" t="s">
        <v>2115</v>
      </c>
      <c r="AA5" s="237" t="s">
        <v>2035</v>
      </c>
      <c r="AB5" s="347"/>
      <c r="AC5" s="352"/>
      <c r="AD5" s="262" t="s">
        <v>2016</v>
      </c>
      <c r="AE5" s="42" t="s">
        <v>1963</v>
      </c>
      <c r="AF5" s="43" t="s">
        <v>1965</v>
      </c>
      <c r="AG5" s="43" t="s">
        <v>2117</v>
      </c>
      <c r="AH5" s="230" t="s">
        <v>2035</v>
      </c>
      <c r="AI5" s="1"/>
      <c r="AJ5" s="4" t="s">
        <v>146</v>
      </c>
      <c r="AL5" s="4" t="s">
        <v>135</v>
      </c>
      <c r="AM5" s="4" t="s">
        <v>147</v>
      </c>
      <c r="AO5" s="8" t="s">
        <v>137</v>
      </c>
      <c r="AP5" s="12">
        <v>0.2</v>
      </c>
      <c r="AQ5" s="156" t="s">
        <v>138</v>
      </c>
      <c r="AR5" s="148" t="s">
        <v>2310</v>
      </c>
      <c r="AS5" s="160" t="str">
        <f t="shared" si="0"/>
        <v>東京都港区</v>
      </c>
      <c r="AT5" s="162">
        <v>11.4</v>
      </c>
      <c r="AU5" s="147">
        <v>11.1</v>
      </c>
      <c r="AV5" s="323">
        <v>10.9</v>
      </c>
      <c r="AW5" s="19" t="s">
        <v>1918</v>
      </c>
      <c r="AX5" s="12">
        <v>0.7</v>
      </c>
      <c r="AY5" s="69"/>
      <c r="AZ5" s="251" t="s">
        <v>2039</v>
      </c>
      <c r="BA5" s="252" t="s">
        <v>1957</v>
      </c>
      <c r="BB5" s="69"/>
      <c r="BE5" s="17"/>
      <c r="BG5" s="140" t="s">
        <v>148</v>
      </c>
      <c r="BI5" s="17" t="s">
        <v>2396</v>
      </c>
    </row>
    <row r="6" spans="1:61" ht="15" thickBot="1">
      <c r="A6" s="19" t="s">
        <v>1918</v>
      </c>
      <c r="B6" s="308" t="s">
        <v>2170</v>
      </c>
      <c r="C6" s="42">
        <v>0.13200000000000001</v>
      </c>
      <c r="D6" s="43">
        <v>4.2000000000000003E-2</v>
      </c>
      <c r="E6" s="237">
        <v>0.03</v>
      </c>
      <c r="F6" s="267" t="s">
        <v>2220</v>
      </c>
      <c r="G6" s="240" t="s">
        <v>1967</v>
      </c>
      <c r="H6" s="229" t="s">
        <v>1958</v>
      </c>
      <c r="I6" s="241" t="s">
        <v>1957</v>
      </c>
      <c r="J6" s="194">
        <f t="shared" si="1"/>
        <v>0.13200000000000001</v>
      </c>
      <c r="K6" s="43">
        <f t="shared" si="2"/>
        <v>0.16200000000000001</v>
      </c>
      <c r="L6" s="237">
        <f t="shared" si="3"/>
        <v>0.20400000000000001</v>
      </c>
      <c r="M6" s="430" t="s">
        <v>2050</v>
      </c>
      <c r="N6" s="292" t="s">
        <v>2474</v>
      </c>
      <c r="O6" s="65"/>
      <c r="P6" s="19" t="s">
        <v>1918</v>
      </c>
      <c r="Q6" s="267" t="s">
        <v>1976</v>
      </c>
      <c r="R6" s="42" t="s">
        <v>1925</v>
      </c>
      <c r="S6" s="43" t="s">
        <v>1928</v>
      </c>
      <c r="T6" s="43"/>
      <c r="U6" s="237"/>
      <c r="V6" s="41"/>
      <c r="W6" s="267" t="s">
        <v>1996</v>
      </c>
      <c r="X6" s="42" t="s">
        <v>1930</v>
      </c>
      <c r="Y6" s="237" t="s">
        <v>1934</v>
      </c>
      <c r="Z6" s="279" t="s">
        <v>2115</v>
      </c>
      <c r="AA6" s="237" t="s">
        <v>2035</v>
      </c>
      <c r="AB6" s="347"/>
      <c r="AC6" s="352"/>
      <c r="AD6" s="262" t="s">
        <v>2017</v>
      </c>
      <c r="AE6" s="42" t="s">
        <v>1963</v>
      </c>
      <c r="AF6" s="43" t="s">
        <v>1965</v>
      </c>
      <c r="AG6" s="43" t="s">
        <v>2117</v>
      </c>
      <c r="AH6" s="230" t="s">
        <v>2035</v>
      </c>
      <c r="AI6" s="1"/>
      <c r="AJ6" s="4" t="s">
        <v>149</v>
      </c>
      <c r="AL6" s="4" t="s">
        <v>135</v>
      </c>
      <c r="AM6" s="4" t="s">
        <v>150</v>
      </c>
      <c r="AO6" s="8" t="s">
        <v>137</v>
      </c>
      <c r="AP6" s="12">
        <v>0.2</v>
      </c>
      <c r="AQ6" s="156" t="s">
        <v>138</v>
      </c>
      <c r="AR6" s="148" t="s">
        <v>2311</v>
      </c>
      <c r="AS6" s="160" t="str">
        <f t="shared" si="0"/>
        <v>東京都新宿区</v>
      </c>
      <c r="AT6" s="162">
        <v>11.4</v>
      </c>
      <c r="AU6" s="147">
        <v>11.1</v>
      </c>
      <c r="AV6" s="323">
        <v>10.9</v>
      </c>
      <c r="AW6" s="8" t="s">
        <v>2057</v>
      </c>
      <c r="AX6" s="12">
        <v>0.7</v>
      </c>
      <c r="AY6" s="65"/>
      <c r="AZ6" s="255"/>
      <c r="BA6" s="256"/>
      <c r="BB6" s="65"/>
      <c r="BC6" s="68"/>
      <c r="BG6" s="140" t="s">
        <v>151</v>
      </c>
    </row>
    <row r="7" spans="1:61" ht="15" thickBot="1">
      <c r="A7" s="19" t="s">
        <v>2057</v>
      </c>
      <c r="B7" s="308" t="s">
        <v>2171</v>
      </c>
      <c r="C7" s="42">
        <v>0.13200000000000001</v>
      </c>
      <c r="D7" s="43">
        <v>4.2000000000000003E-2</v>
      </c>
      <c r="E7" s="237">
        <v>0.03</v>
      </c>
      <c r="F7" s="267" t="s">
        <v>2221</v>
      </c>
      <c r="G7" s="240" t="s">
        <v>1967</v>
      </c>
      <c r="H7" s="229" t="s">
        <v>1958</v>
      </c>
      <c r="I7" s="241" t="s">
        <v>1957</v>
      </c>
      <c r="J7" s="194">
        <f t="shared" ref="J7" si="4">C7</f>
        <v>0.13200000000000001</v>
      </c>
      <c r="K7" s="43">
        <f t="shared" ref="K7" si="5">SUM(C7,E7)</f>
        <v>0.16200000000000001</v>
      </c>
      <c r="L7" s="237">
        <f t="shared" ref="L7" si="6">SUM(C7:E7)</f>
        <v>0.20400000000000001</v>
      </c>
      <c r="M7" s="430" t="s">
        <v>2050</v>
      </c>
      <c r="N7" s="292" t="s">
        <v>2474</v>
      </c>
      <c r="O7" s="69"/>
      <c r="P7" s="19" t="s">
        <v>2057</v>
      </c>
      <c r="Q7" s="267" t="s">
        <v>2058</v>
      </c>
      <c r="R7" s="42" t="s">
        <v>1925</v>
      </c>
      <c r="S7" s="43" t="s">
        <v>1928</v>
      </c>
      <c r="T7" s="43"/>
      <c r="U7" s="237"/>
      <c r="V7" s="41"/>
      <c r="W7" s="267" t="s">
        <v>2059</v>
      </c>
      <c r="X7" s="42" t="s">
        <v>1930</v>
      </c>
      <c r="Y7" s="237" t="s">
        <v>1934</v>
      </c>
      <c r="Z7" s="279" t="s">
        <v>2115</v>
      </c>
      <c r="AA7" s="237" t="s">
        <v>2035</v>
      </c>
      <c r="AB7" s="347"/>
      <c r="AC7" s="352"/>
      <c r="AD7" s="262" t="s">
        <v>2060</v>
      </c>
      <c r="AE7" s="42" t="s">
        <v>1963</v>
      </c>
      <c r="AF7" s="43" t="s">
        <v>1965</v>
      </c>
      <c r="AG7" s="43" t="s">
        <v>2117</v>
      </c>
      <c r="AH7" s="230" t="s">
        <v>2035</v>
      </c>
      <c r="AI7" s="1"/>
      <c r="AJ7" s="4" t="s">
        <v>152</v>
      </c>
      <c r="AL7" s="4" t="s">
        <v>135</v>
      </c>
      <c r="AM7" s="4" t="s">
        <v>153</v>
      </c>
      <c r="AO7" s="8" t="s">
        <v>137</v>
      </c>
      <c r="AP7" s="12">
        <v>0.2</v>
      </c>
      <c r="AQ7" s="156" t="s">
        <v>138</v>
      </c>
      <c r="AR7" s="148" t="s">
        <v>2312</v>
      </c>
      <c r="AS7" s="160" t="str">
        <f t="shared" si="0"/>
        <v>東京都文京区</v>
      </c>
      <c r="AT7" s="162">
        <v>11.4</v>
      </c>
      <c r="AU7" s="147">
        <v>11.1</v>
      </c>
      <c r="AV7" s="323">
        <v>10.9</v>
      </c>
      <c r="AW7" s="8" t="s">
        <v>2061</v>
      </c>
      <c r="AX7" s="12">
        <v>0.7</v>
      </c>
      <c r="AY7" s="69"/>
      <c r="AZ7" s="69"/>
      <c r="BA7" s="69"/>
      <c r="BB7" s="69"/>
      <c r="BG7" s="141" t="s">
        <v>154</v>
      </c>
    </row>
    <row r="8" spans="1:61" ht="14.4">
      <c r="A8" s="19" t="s">
        <v>2061</v>
      </c>
      <c r="B8" s="308" t="s">
        <v>2172</v>
      </c>
      <c r="C8" s="42">
        <v>0.13200000000000001</v>
      </c>
      <c r="D8" s="43">
        <v>4.2000000000000003E-2</v>
      </c>
      <c r="E8" s="237">
        <v>0.03</v>
      </c>
      <c r="F8" s="267" t="s">
        <v>2222</v>
      </c>
      <c r="G8" s="240" t="s">
        <v>1967</v>
      </c>
      <c r="H8" s="229" t="s">
        <v>1958</v>
      </c>
      <c r="I8" s="241" t="s">
        <v>1957</v>
      </c>
      <c r="J8" s="194">
        <f t="shared" si="1"/>
        <v>0.13200000000000001</v>
      </c>
      <c r="K8" s="43">
        <f t="shared" si="2"/>
        <v>0.16200000000000001</v>
      </c>
      <c r="L8" s="237">
        <f t="shared" si="3"/>
        <v>0.20400000000000001</v>
      </c>
      <c r="M8" s="430" t="s">
        <v>2050</v>
      </c>
      <c r="N8" s="292" t="s">
        <v>2475</v>
      </c>
      <c r="O8" s="69"/>
      <c r="P8" s="19" t="s">
        <v>2061</v>
      </c>
      <c r="Q8" s="267" t="s">
        <v>1985</v>
      </c>
      <c r="R8" s="42" t="s">
        <v>1925</v>
      </c>
      <c r="S8" s="43" t="s">
        <v>1928</v>
      </c>
      <c r="T8" s="43"/>
      <c r="U8" s="237"/>
      <c r="V8" s="41"/>
      <c r="W8" s="267" t="s">
        <v>1997</v>
      </c>
      <c r="X8" s="42" t="s">
        <v>1930</v>
      </c>
      <c r="Y8" s="237" t="s">
        <v>1934</v>
      </c>
      <c r="Z8" s="279" t="s">
        <v>2115</v>
      </c>
      <c r="AA8" s="237" t="s">
        <v>2035</v>
      </c>
      <c r="AB8" s="347"/>
      <c r="AC8" s="352"/>
      <c r="AD8" s="262" t="s">
        <v>2018</v>
      </c>
      <c r="AE8" s="42" t="s">
        <v>1963</v>
      </c>
      <c r="AF8" s="43" t="s">
        <v>1965</v>
      </c>
      <c r="AG8" s="43" t="s">
        <v>2117</v>
      </c>
      <c r="AH8" s="230" t="s">
        <v>2035</v>
      </c>
      <c r="AI8" s="1"/>
      <c r="AJ8" s="4" t="s">
        <v>155</v>
      </c>
      <c r="AL8" s="4" t="s">
        <v>135</v>
      </c>
      <c r="AM8" s="4" t="s">
        <v>156</v>
      </c>
      <c r="AO8" s="8" t="s">
        <v>137</v>
      </c>
      <c r="AP8" s="12">
        <v>0.2</v>
      </c>
      <c r="AQ8" s="156" t="s">
        <v>138</v>
      </c>
      <c r="AR8" s="148" t="s">
        <v>2313</v>
      </c>
      <c r="AS8" s="160" t="str">
        <f t="shared" si="0"/>
        <v>東京都台東区</v>
      </c>
      <c r="AT8" s="162">
        <v>11.4</v>
      </c>
      <c r="AU8" s="147">
        <v>11.1</v>
      </c>
      <c r="AV8" s="323">
        <v>10.9</v>
      </c>
      <c r="AW8" s="8" t="s">
        <v>157</v>
      </c>
      <c r="AX8" s="12">
        <v>0.45</v>
      </c>
      <c r="AY8" s="69"/>
      <c r="AZ8" s="69"/>
      <c r="BA8" s="69"/>
      <c r="BB8" s="69"/>
    </row>
    <row r="9" spans="1:61" ht="14.4">
      <c r="A9" s="19" t="s">
        <v>157</v>
      </c>
      <c r="B9" s="308" t="s">
        <v>2173</v>
      </c>
      <c r="C9" s="42">
        <v>0.126</v>
      </c>
      <c r="D9" s="43">
        <v>3.5999999999999997E-2</v>
      </c>
      <c r="E9" s="237">
        <v>0.03</v>
      </c>
      <c r="F9" s="267" t="s">
        <v>2223</v>
      </c>
      <c r="G9" s="240" t="s">
        <v>1967</v>
      </c>
      <c r="H9" s="229" t="s">
        <v>1958</v>
      </c>
      <c r="I9" s="241" t="s">
        <v>1957</v>
      </c>
      <c r="J9" s="194">
        <f t="shared" si="1"/>
        <v>0.126</v>
      </c>
      <c r="K9" s="43">
        <f t="shared" si="2"/>
        <v>0.156</v>
      </c>
      <c r="L9" s="237">
        <f t="shared" si="3"/>
        <v>0.192</v>
      </c>
      <c r="M9" s="430" t="s">
        <v>2050</v>
      </c>
      <c r="N9" s="292" t="s">
        <v>2474</v>
      </c>
      <c r="O9" s="69"/>
      <c r="P9" s="19" t="s">
        <v>157</v>
      </c>
      <c r="Q9" s="267" t="s">
        <v>1977</v>
      </c>
      <c r="R9" s="42" t="s">
        <v>1925</v>
      </c>
      <c r="S9" s="43" t="s">
        <v>1928</v>
      </c>
      <c r="T9" s="43"/>
      <c r="U9" s="237"/>
      <c r="V9" s="41"/>
      <c r="W9" s="267" t="s">
        <v>1998</v>
      </c>
      <c r="X9" s="42" t="s">
        <v>1930</v>
      </c>
      <c r="Y9" s="237" t="s">
        <v>1934</v>
      </c>
      <c r="Z9" s="279" t="s">
        <v>2115</v>
      </c>
      <c r="AA9" s="237" t="s">
        <v>2035</v>
      </c>
      <c r="AB9" s="347"/>
      <c r="AC9" s="352"/>
      <c r="AD9" s="262" t="s">
        <v>2019</v>
      </c>
      <c r="AE9" s="42" t="s">
        <v>1963</v>
      </c>
      <c r="AF9" s="43" t="s">
        <v>1965</v>
      </c>
      <c r="AG9" s="43" t="s">
        <v>2117</v>
      </c>
      <c r="AH9" s="230" t="s">
        <v>2035</v>
      </c>
      <c r="AI9" s="1"/>
      <c r="AJ9" s="4" t="s">
        <v>158</v>
      </c>
      <c r="AL9" s="4" t="s">
        <v>135</v>
      </c>
      <c r="AM9" s="4" t="s">
        <v>159</v>
      </c>
      <c r="AO9" s="8" t="s">
        <v>137</v>
      </c>
      <c r="AP9" s="12">
        <v>0.2</v>
      </c>
      <c r="AQ9" s="156" t="s">
        <v>138</v>
      </c>
      <c r="AR9" s="148" t="s">
        <v>2314</v>
      </c>
      <c r="AS9" s="160" t="str">
        <f t="shared" si="0"/>
        <v>東京都墨田区</v>
      </c>
      <c r="AT9" s="162">
        <v>11.4</v>
      </c>
      <c r="AU9" s="147">
        <v>11.1</v>
      </c>
      <c r="AV9" s="323">
        <v>10.9</v>
      </c>
      <c r="AW9" s="8" t="s">
        <v>160</v>
      </c>
      <c r="AX9" s="12">
        <v>0.45</v>
      </c>
      <c r="AY9" s="69"/>
      <c r="AZ9" s="69"/>
      <c r="BA9" s="69"/>
      <c r="BB9" s="69"/>
    </row>
    <row r="10" spans="1:61" ht="14.4">
      <c r="A10" s="19" t="s">
        <v>160</v>
      </c>
      <c r="B10" s="308" t="s">
        <v>2174</v>
      </c>
      <c r="C10" s="42">
        <v>0.16800000000000001</v>
      </c>
      <c r="D10" s="43">
        <v>4.2000000000000003E-2</v>
      </c>
      <c r="E10" s="237">
        <v>3.5999999999999997E-2</v>
      </c>
      <c r="F10" s="267" t="s">
        <v>2224</v>
      </c>
      <c r="G10" s="240" t="s">
        <v>1967</v>
      </c>
      <c r="H10" s="229" t="s">
        <v>1958</v>
      </c>
      <c r="I10" s="241" t="s">
        <v>1957</v>
      </c>
      <c r="J10" s="194">
        <f t="shared" si="1"/>
        <v>0.16800000000000001</v>
      </c>
      <c r="K10" s="43">
        <f t="shared" si="2"/>
        <v>0.20400000000000001</v>
      </c>
      <c r="L10" s="237">
        <f t="shared" si="3"/>
        <v>0.24600000000000002</v>
      </c>
      <c r="M10" s="430" t="s">
        <v>2050</v>
      </c>
      <c r="N10" s="292" t="s">
        <v>2474</v>
      </c>
      <c r="O10" s="69"/>
      <c r="P10" s="19" t="s">
        <v>160</v>
      </c>
      <c r="Q10" s="267" t="s">
        <v>1978</v>
      </c>
      <c r="R10" s="42" t="s">
        <v>1925</v>
      </c>
      <c r="S10" s="43" t="s">
        <v>1928</v>
      </c>
      <c r="T10" s="43"/>
      <c r="U10" s="237"/>
      <c r="V10" s="41"/>
      <c r="W10" s="267" t="s">
        <v>1999</v>
      </c>
      <c r="X10" s="42" t="s">
        <v>1930</v>
      </c>
      <c r="Y10" s="237" t="s">
        <v>1934</v>
      </c>
      <c r="Z10" s="279" t="s">
        <v>2115</v>
      </c>
      <c r="AA10" s="237" t="s">
        <v>2035</v>
      </c>
      <c r="AB10" s="347"/>
      <c r="AC10" s="352"/>
      <c r="AD10" s="262" t="s">
        <v>2020</v>
      </c>
      <c r="AE10" s="42" t="s">
        <v>1963</v>
      </c>
      <c r="AF10" s="43" t="s">
        <v>1965</v>
      </c>
      <c r="AG10" s="43" t="s">
        <v>2117</v>
      </c>
      <c r="AH10" s="230" t="s">
        <v>2035</v>
      </c>
      <c r="AI10" s="1"/>
      <c r="AJ10" s="4" t="s">
        <v>161</v>
      </c>
      <c r="AL10" s="4" t="s">
        <v>135</v>
      </c>
      <c r="AM10" s="4" t="s">
        <v>162</v>
      </c>
      <c r="AO10" s="8" t="s">
        <v>137</v>
      </c>
      <c r="AP10" s="12">
        <v>0.2</v>
      </c>
      <c r="AQ10" s="156" t="s">
        <v>138</v>
      </c>
      <c r="AR10" s="148" t="s">
        <v>2315</v>
      </c>
      <c r="AS10" s="160" t="str">
        <f t="shared" si="0"/>
        <v>東京都江東区</v>
      </c>
      <c r="AT10" s="162">
        <v>11.4</v>
      </c>
      <c r="AU10" s="147">
        <v>11.1</v>
      </c>
      <c r="AV10" s="323">
        <v>10.9</v>
      </c>
      <c r="AW10" s="8" t="s">
        <v>2065</v>
      </c>
      <c r="AX10" s="12">
        <v>0.55000000000000004</v>
      </c>
      <c r="AY10" s="69"/>
      <c r="AZ10" s="69"/>
      <c r="BA10" s="69"/>
      <c r="BB10" s="69"/>
    </row>
    <row r="11" spans="1:61" ht="14.4">
      <c r="A11" s="19" t="s">
        <v>2065</v>
      </c>
      <c r="B11" s="308" t="s">
        <v>2175</v>
      </c>
      <c r="C11" s="42">
        <v>0.114</v>
      </c>
      <c r="D11" s="43">
        <v>0.03</v>
      </c>
      <c r="E11" s="237">
        <v>2.4E-2</v>
      </c>
      <c r="F11" s="267" t="s">
        <v>2225</v>
      </c>
      <c r="G11" s="240" t="s">
        <v>1967</v>
      </c>
      <c r="H11" s="229" t="s">
        <v>1958</v>
      </c>
      <c r="I11" s="241" t="s">
        <v>1957</v>
      </c>
      <c r="J11" s="194">
        <f t="shared" ref="J11" si="7">C11</f>
        <v>0.114</v>
      </c>
      <c r="K11" s="43">
        <f t="shared" ref="K11" si="8">SUM(C11,E11)</f>
        <v>0.13800000000000001</v>
      </c>
      <c r="L11" s="237">
        <f t="shared" ref="L11" si="9">SUM(C11:E11)</f>
        <v>0.16800000000000001</v>
      </c>
      <c r="M11" s="430" t="s">
        <v>2050</v>
      </c>
      <c r="N11" s="292" t="s">
        <v>2474</v>
      </c>
      <c r="O11" s="69"/>
      <c r="P11" s="19" t="s">
        <v>2065</v>
      </c>
      <c r="Q11" s="267" t="s">
        <v>2064</v>
      </c>
      <c r="R11" s="42" t="s">
        <v>1925</v>
      </c>
      <c r="S11" s="43" t="s">
        <v>1928</v>
      </c>
      <c r="T11" s="43"/>
      <c r="U11" s="237"/>
      <c r="V11" s="41"/>
      <c r="W11" s="267" t="s">
        <v>2063</v>
      </c>
      <c r="X11" s="42" t="s">
        <v>1930</v>
      </c>
      <c r="Y11" s="237" t="s">
        <v>1934</v>
      </c>
      <c r="Z11" s="279" t="s">
        <v>2115</v>
      </c>
      <c r="AA11" s="237" t="s">
        <v>2035</v>
      </c>
      <c r="AB11" s="347"/>
      <c r="AC11" s="352"/>
      <c r="AD11" s="262" t="s">
        <v>2062</v>
      </c>
      <c r="AE11" s="42" t="s">
        <v>1963</v>
      </c>
      <c r="AF11" s="43" t="s">
        <v>1965</v>
      </c>
      <c r="AG11" s="43" t="s">
        <v>2117</v>
      </c>
      <c r="AH11" s="230" t="s">
        <v>2035</v>
      </c>
      <c r="AI11" s="1"/>
      <c r="AJ11" s="4" t="s">
        <v>163</v>
      </c>
      <c r="AL11" s="4" t="s">
        <v>135</v>
      </c>
      <c r="AM11" s="4" t="s">
        <v>164</v>
      </c>
      <c r="AO11" s="8" t="s">
        <v>137</v>
      </c>
      <c r="AP11" s="12">
        <v>0.2</v>
      </c>
      <c r="AQ11" s="156" t="s">
        <v>138</v>
      </c>
      <c r="AR11" s="148" t="s">
        <v>2316</v>
      </c>
      <c r="AS11" s="160" t="str">
        <f t="shared" si="0"/>
        <v>東京都品川区</v>
      </c>
      <c r="AT11" s="162">
        <v>11.4</v>
      </c>
      <c r="AU11" s="147">
        <v>11.1</v>
      </c>
      <c r="AV11" s="323">
        <v>10.9</v>
      </c>
      <c r="AW11" s="8" t="s">
        <v>2066</v>
      </c>
      <c r="AX11" s="12">
        <v>0.55000000000000004</v>
      </c>
      <c r="AY11" s="69"/>
      <c r="AZ11" s="69"/>
      <c r="BA11" s="69"/>
      <c r="BB11" s="69"/>
    </row>
    <row r="12" spans="1:61" ht="14.4">
      <c r="A12" s="19" t="s">
        <v>2066</v>
      </c>
      <c r="B12" s="308" t="s">
        <v>2176</v>
      </c>
      <c r="C12" s="42">
        <v>0.114</v>
      </c>
      <c r="D12" s="43">
        <v>0.03</v>
      </c>
      <c r="E12" s="237">
        <v>2.4E-2</v>
      </c>
      <c r="F12" s="267" t="s">
        <v>2226</v>
      </c>
      <c r="G12" s="240" t="s">
        <v>1967</v>
      </c>
      <c r="H12" s="229" t="s">
        <v>1958</v>
      </c>
      <c r="I12" s="241" t="s">
        <v>1957</v>
      </c>
      <c r="J12" s="194">
        <f t="shared" si="1"/>
        <v>0.114</v>
      </c>
      <c r="K12" s="43">
        <f t="shared" si="2"/>
        <v>0.13800000000000001</v>
      </c>
      <c r="L12" s="237">
        <f t="shared" si="3"/>
        <v>0.16800000000000001</v>
      </c>
      <c r="M12" s="430" t="s">
        <v>2050</v>
      </c>
      <c r="N12" s="292" t="s">
        <v>2475</v>
      </c>
      <c r="O12" s="69"/>
      <c r="P12" s="19" t="s">
        <v>2066</v>
      </c>
      <c r="Q12" s="267" t="s">
        <v>1986</v>
      </c>
      <c r="R12" s="42" t="s">
        <v>1925</v>
      </c>
      <c r="S12" s="43" t="s">
        <v>1928</v>
      </c>
      <c r="T12" s="43"/>
      <c r="U12" s="237"/>
      <c r="V12" s="41"/>
      <c r="W12" s="267" t="s">
        <v>2000</v>
      </c>
      <c r="X12" s="42" t="s">
        <v>1930</v>
      </c>
      <c r="Y12" s="237" t="s">
        <v>1934</v>
      </c>
      <c r="Z12" s="279" t="s">
        <v>2115</v>
      </c>
      <c r="AA12" s="237" t="s">
        <v>2035</v>
      </c>
      <c r="AB12" s="347"/>
      <c r="AC12" s="352"/>
      <c r="AD12" s="262" t="s">
        <v>2021</v>
      </c>
      <c r="AE12" s="42" t="s">
        <v>1963</v>
      </c>
      <c r="AF12" s="43" t="s">
        <v>1965</v>
      </c>
      <c r="AG12" s="43" t="s">
        <v>2117</v>
      </c>
      <c r="AH12" s="230" t="s">
        <v>2035</v>
      </c>
      <c r="AI12" s="1"/>
      <c r="AJ12" s="4" t="s">
        <v>165</v>
      </c>
      <c r="AL12" s="4" t="s">
        <v>135</v>
      </c>
      <c r="AM12" s="4" t="s">
        <v>166</v>
      </c>
      <c r="AO12" s="8" t="s">
        <v>137</v>
      </c>
      <c r="AP12" s="12">
        <v>0.2</v>
      </c>
      <c r="AQ12" s="156" t="s">
        <v>138</v>
      </c>
      <c r="AR12" s="148" t="s">
        <v>2317</v>
      </c>
      <c r="AS12" s="160" t="str">
        <f t="shared" si="0"/>
        <v>東京都目黒区</v>
      </c>
      <c r="AT12" s="162">
        <v>11.4</v>
      </c>
      <c r="AU12" s="147">
        <v>11.1</v>
      </c>
      <c r="AV12" s="323">
        <v>10.9</v>
      </c>
      <c r="AW12" s="8" t="s">
        <v>2123</v>
      </c>
      <c r="AX12" s="12">
        <v>0.45</v>
      </c>
      <c r="AY12" s="69"/>
      <c r="AZ12" s="69"/>
      <c r="BA12" s="69"/>
      <c r="BB12" s="69"/>
    </row>
    <row r="13" spans="1:61" ht="14.4">
      <c r="A13" s="19" t="s">
        <v>2070</v>
      </c>
      <c r="B13" s="308" t="s">
        <v>2177</v>
      </c>
      <c r="C13" s="42">
        <v>0.13200000000000001</v>
      </c>
      <c r="D13" s="43">
        <v>4.2000000000000003E-2</v>
      </c>
      <c r="E13" s="237">
        <v>3.5999999999999997E-2</v>
      </c>
      <c r="F13" s="267" t="s">
        <v>2227</v>
      </c>
      <c r="G13" s="240" t="s">
        <v>1967</v>
      </c>
      <c r="H13" s="229" t="s">
        <v>1958</v>
      </c>
      <c r="I13" s="241" t="s">
        <v>1957</v>
      </c>
      <c r="J13" s="194">
        <f t="shared" ref="J13:J14" si="10">C13</f>
        <v>0.13200000000000001</v>
      </c>
      <c r="K13" s="43">
        <f t="shared" ref="K13:K14" si="11">SUM(C13,E13)</f>
        <v>0.16800000000000001</v>
      </c>
      <c r="L13" s="237">
        <f t="shared" ref="L13:L14" si="12">SUM(C13:E13)</f>
        <v>0.21000000000000002</v>
      </c>
      <c r="M13" s="430" t="s">
        <v>2050</v>
      </c>
      <c r="N13" s="292" t="s">
        <v>2474</v>
      </c>
      <c r="O13" s="69"/>
      <c r="P13" s="19" t="s">
        <v>2070</v>
      </c>
      <c r="Q13" s="267" t="s">
        <v>2067</v>
      </c>
      <c r="R13" s="42" t="s">
        <v>1925</v>
      </c>
      <c r="S13" s="43" t="s">
        <v>1928</v>
      </c>
      <c r="T13" s="43"/>
      <c r="U13" s="237"/>
      <c r="V13" s="41"/>
      <c r="W13" s="267" t="s">
        <v>2068</v>
      </c>
      <c r="X13" s="42" t="s">
        <v>2489</v>
      </c>
      <c r="Y13" s="237" t="s">
        <v>1969</v>
      </c>
      <c r="Z13" s="279" t="s">
        <v>2115</v>
      </c>
      <c r="AA13" s="237" t="s">
        <v>2035</v>
      </c>
      <c r="AB13" s="347"/>
      <c r="AC13" s="352"/>
      <c r="AD13" s="262" t="s">
        <v>2069</v>
      </c>
      <c r="AE13" s="42" t="s">
        <v>1963</v>
      </c>
      <c r="AF13" s="43" t="s">
        <v>1965</v>
      </c>
      <c r="AG13" s="43" t="s">
        <v>2117</v>
      </c>
      <c r="AH13" s="230" t="s">
        <v>2035</v>
      </c>
      <c r="AI13" s="1"/>
      <c r="AJ13" s="4" t="s">
        <v>167</v>
      </c>
      <c r="AL13" s="4" t="s">
        <v>135</v>
      </c>
      <c r="AM13" s="4" t="s">
        <v>168</v>
      </c>
      <c r="AO13" s="8" t="s">
        <v>137</v>
      </c>
      <c r="AP13" s="12">
        <v>0.2</v>
      </c>
      <c r="AQ13" s="156" t="s">
        <v>138</v>
      </c>
      <c r="AR13" s="148" t="s">
        <v>2318</v>
      </c>
      <c r="AS13" s="160" t="str">
        <f t="shared" si="0"/>
        <v>東京都大田区</v>
      </c>
      <c r="AT13" s="162">
        <v>11.4</v>
      </c>
      <c r="AU13" s="147">
        <v>11.1</v>
      </c>
      <c r="AV13" s="323">
        <v>10.9</v>
      </c>
      <c r="AW13" s="8" t="s">
        <v>2070</v>
      </c>
      <c r="AX13" s="12">
        <v>0.45</v>
      </c>
      <c r="AY13" s="69"/>
      <c r="AZ13" s="69"/>
      <c r="BA13" s="69"/>
      <c r="BB13" s="69"/>
    </row>
    <row r="14" spans="1:61" ht="14.4">
      <c r="A14" s="19" t="s">
        <v>2141</v>
      </c>
      <c r="B14" s="308" t="s">
        <v>2178</v>
      </c>
      <c r="C14" s="42">
        <v>0.13200000000000001</v>
      </c>
      <c r="D14" s="43">
        <v>4.2000000000000003E-2</v>
      </c>
      <c r="E14" s="237">
        <v>3.5999999999999997E-2</v>
      </c>
      <c r="F14" s="267" t="s">
        <v>2249</v>
      </c>
      <c r="G14" s="240" t="s">
        <v>1967</v>
      </c>
      <c r="H14" s="229" t="s">
        <v>1958</v>
      </c>
      <c r="I14" s="241" t="s">
        <v>1957</v>
      </c>
      <c r="J14" s="194">
        <f t="shared" si="10"/>
        <v>0.13200000000000001</v>
      </c>
      <c r="K14" s="43">
        <f t="shared" si="11"/>
        <v>0.16800000000000001</v>
      </c>
      <c r="L14" s="237">
        <f t="shared" si="12"/>
        <v>0.21000000000000002</v>
      </c>
      <c r="M14" s="430" t="s">
        <v>2050</v>
      </c>
      <c r="N14" s="292" t="s">
        <v>2476</v>
      </c>
      <c r="O14" s="69"/>
      <c r="P14" s="19" t="s">
        <v>2141</v>
      </c>
      <c r="Q14" s="267" t="s">
        <v>2142</v>
      </c>
      <c r="R14" s="42" t="s">
        <v>1925</v>
      </c>
      <c r="S14" s="43" t="s">
        <v>1928</v>
      </c>
      <c r="T14" s="43"/>
      <c r="U14" s="237"/>
      <c r="V14" s="41"/>
      <c r="W14" s="267" t="s">
        <v>2143</v>
      </c>
      <c r="X14" s="42" t="s">
        <v>2489</v>
      </c>
      <c r="Y14" s="237" t="s">
        <v>1969</v>
      </c>
      <c r="Z14" s="279" t="s">
        <v>2115</v>
      </c>
      <c r="AA14" s="237" t="s">
        <v>2035</v>
      </c>
      <c r="AB14" s="347"/>
      <c r="AC14" s="352"/>
      <c r="AD14" s="262" t="s">
        <v>2144</v>
      </c>
      <c r="AE14" s="42" t="s">
        <v>1963</v>
      </c>
      <c r="AF14" s="43" t="s">
        <v>1965</v>
      </c>
      <c r="AG14" s="43" t="s">
        <v>2117</v>
      </c>
      <c r="AH14" s="230" t="s">
        <v>2035</v>
      </c>
      <c r="AI14" s="1"/>
      <c r="AJ14" s="4" t="s">
        <v>169</v>
      </c>
      <c r="AL14" s="4" t="s">
        <v>135</v>
      </c>
      <c r="AM14" s="4" t="s">
        <v>170</v>
      </c>
      <c r="AO14" s="8" t="s">
        <v>137</v>
      </c>
      <c r="AP14" s="12">
        <v>0.2</v>
      </c>
      <c r="AQ14" s="156" t="s">
        <v>138</v>
      </c>
      <c r="AR14" s="148" t="s">
        <v>2319</v>
      </c>
      <c r="AS14" s="160" t="str">
        <f t="shared" si="0"/>
        <v>東京都世田谷区</v>
      </c>
      <c r="AT14" s="162">
        <v>11.4</v>
      </c>
      <c r="AU14" s="147">
        <v>11.1</v>
      </c>
      <c r="AV14" s="323">
        <v>10.9</v>
      </c>
      <c r="AW14" s="8" t="s">
        <v>2071</v>
      </c>
      <c r="AX14" s="12">
        <v>0.45</v>
      </c>
      <c r="AY14" s="69"/>
      <c r="AZ14" s="69"/>
      <c r="BA14" s="69"/>
      <c r="BB14" s="69"/>
    </row>
    <row r="15" spans="1:61" ht="14.4">
      <c r="A15" s="19" t="s">
        <v>2071</v>
      </c>
      <c r="B15" s="308" t="s">
        <v>2179</v>
      </c>
      <c r="C15" s="42">
        <v>0.13200000000000001</v>
      </c>
      <c r="D15" s="43">
        <v>4.2000000000000003E-2</v>
      </c>
      <c r="E15" s="237">
        <v>3.5999999999999997E-2</v>
      </c>
      <c r="F15" s="267" t="s">
        <v>2228</v>
      </c>
      <c r="G15" s="240" t="s">
        <v>1967</v>
      </c>
      <c r="H15" s="229" t="s">
        <v>1958</v>
      </c>
      <c r="I15" s="241" t="s">
        <v>1957</v>
      </c>
      <c r="J15" s="194">
        <f t="shared" si="1"/>
        <v>0.13200000000000001</v>
      </c>
      <c r="K15" s="43">
        <f t="shared" si="2"/>
        <v>0.16800000000000001</v>
      </c>
      <c r="L15" s="237">
        <f t="shared" si="3"/>
        <v>0.21000000000000002</v>
      </c>
      <c r="M15" s="430" t="s">
        <v>2050</v>
      </c>
      <c r="N15" s="292" t="s">
        <v>2475</v>
      </c>
      <c r="O15" s="69"/>
      <c r="P15" s="19" t="s">
        <v>2071</v>
      </c>
      <c r="Q15" s="267" t="s">
        <v>1987</v>
      </c>
      <c r="R15" s="42" t="s">
        <v>1925</v>
      </c>
      <c r="S15" s="43" t="s">
        <v>1928</v>
      </c>
      <c r="T15" s="43"/>
      <c r="U15" s="237"/>
      <c r="V15" s="41"/>
      <c r="W15" s="267" t="s">
        <v>2001</v>
      </c>
      <c r="X15" s="42" t="s">
        <v>2489</v>
      </c>
      <c r="Y15" s="237" t="s">
        <v>1969</v>
      </c>
      <c r="Z15" s="279" t="s">
        <v>2115</v>
      </c>
      <c r="AA15" s="237" t="s">
        <v>2035</v>
      </c>
      <c r="AB15" s="347"/>
      <c r="AC15" s="352"/>
      <c r="AD15" s="262" t="s">
        <v>2022</v>
      </c>
      <c r="AE15" s="42" t="s">
        <v>1963</v>
      </c>
      <c r="AF15" s="43" t="s">
        <v>1965</v>
      </c>
      <c r="AG15" s="43" t="s">
        <v>2117</v>
      </c>
      <c r="AH15" s="230" t="s">
        <v>2035</v>
      </c>
      <c r="AI15" s="1"/>
      <c r="AJ15" s="4" t="s">
        <v>171</v>
      </c>
      <c r="AL15" s="4" t="s">
        <v>135</v>
      </c>
      <c r="AM15" s="4" t="s">
        <v>172</v>
      </c>
      <c r="AO15" s="8" t="s">
        <v>137</v>
      </c>
      <c r="AP15" s="12">
        <v>0.2</v>
      </c>
      <c r="AQ15" s="156" t="s">
        <v>138</v>
      </c>
      <c r="AR15" s="148" t="s">
        <v>2320</v>
      </c>
      <c r="AS15" s="160" t="str">
        <f t="shared" si="0"/>
        <v>東京都渋谷区</v>
      </c>
      <c r="AT15" s="162">
        <v>11.4</v>
      </c>
      <c r="AU15" s="147">
        <v>11.1</v>
      </c>
      <c r="AV15" s="323">
        <v>10.9</v>
      </c>
      <c r="AW15" s="8" t="s">
        <v>2124</v>
      </c>
      <c r="AX15" s="12">
        <v>0.45</v>
      </c>
      <c r="AY15" s="69"/>
      <c r="AZ15" s="69"/>
      <c r="BA15" s="69"/>
      <c r="BB15" s="69"/>
    </row>
    <row r="16" spans="1:61" ht="14.4">
      <c r="A16" s="19" t="s">
        <v>2124</v>
      </c>
      <c r="B16" s="308" t="s">
        <v>2180</v>
      </c>
      <c r="C16" s="42">
        <v>0.13200000000000001</v>
      </c>
      <c r="D16" s="43">
        <v>4.2000000000000003E-2</v>
      </c>
      <c r="E16" s="237">
        <v>3.5999999999999997E-2</v>
      </c>
      <c r="F16" s="267" t="s">
        <v>2229</v>
      </c>
      <c r="G16" s="240" t="s">
        <v>1967</v>
      </c>
      <c r="H16" s="229" t="s">
        <v>1958</v>
      </c>
      <c r="I16" s="241" t="s">
        <v>1957</v>
      </c>
      <c r="J16" s="194">
        <f t="shared" ref="J16" si="13">C16</f>
        <v>0.13200000000000001</v>
      </c>
      <c r="K16" s="43">
        <f t="shared" ref="K16" si="14">SUM(C16,E16)</f>
        <v>0.16800000000000001</v>
      </c>
      <c r="L16" s="237">
        <f t="shared" ref="L16" si="15">SUM(C16:E16)</f>
        <v>0.21000000000000002</v>
      </c>
      <c r="M16" s="430" t="s">
        <v>2050</v>
      </c>
      <c r="N16" s="292" t="s">
        <v>2474</v>
      </c>
      <c r="O16" s="69"/>
      <c r="P16" s="19" t="s">
        <v>2124</v>
      </c>
      <c r="Q16" s="267" t="s">
        <v>1979</v>
      </c>
      <c r="R16" s="42" t="s">
        <v>1925</v>
      </c>
      <c r="S16" s="43" t="s">
        <v>1928</v>
      </c>
      <c r="T16" s="43"/>
      <c r="U16" s="237"/>
      <c r="V16" s="41"/>
      <c r="W16" s="267" t="s">
        <v>2002</v>
      </c>
      <c r="X16" s="42" t="s">
        <v>1931</v>
      </c>
      <c r="Y16" s="237" t="s">
        <v>1970</v>
      </c>
      <c r="Z16" s="279" t="s">
        <v>2115</v>
      </c>
      <c r="AA16" s="237" t="s">
        <v>2035</v>
      </c>
      <c r="AB16" s="347"/>
      <c r="AC16" s="352"/>
      <c r="AD16" s="262" t="s">
        <v>2023</v>
      </c>
      <c r="AE16" s="42" t="s">
        <v>1963</v>
      </c>
      <c r="AF16" s="43" t="s">
        <v>1965</v>
      </c>
      <c r="AG16" s="43" t="s">
        <v>2117</v>
      </c>
      <c r="AH16" s="230" t="s">
        <v>2035</v>
      </c>
      <c r="AI16" s="1"/>
      <c r="AJ16" s="4" t="s">
        <v>173</v>
      </c>
      <c r="AL16" s="4" t="s">
        <v>135</v>
      </c>
      <c r="AM16" s="4" t="s">
        <v>174</v>
      </c>
      <c r="AO16" s="8" t="s">
        <v>137</v>
      </c>
      <c r="AP16" s="12">
        <v>0.2</v>
      </c>
      <c r="AQ16" s="156" t="s">
        <v>138</v>
      </c>
      <c r="AR16" s="148" t="s">
        <v>2321</v>
      </c>
      <c r="AS16" s="160" t="str">
        <f t="shared" si="0"/>
        <v>東京都中野区</v>
      </c>
      <c r="AT16" s="162">
        <v>11.4</v>
      </c>
      <c r="AU16" s="147">
        <v>11.1</v>
      </c>
      <c r="AV16" s="323">
        <v>10.9</v>
      </c>
      <c r="AW16" s="8" t="s">
        <v>2125</v>
      </c>
      <c r="AX16" s="12">
        <v>0.45</v>
      </c>
      <c r="AY16" s="69"/>
      <c r="AZ16" s="69"/>
      <c r="BA16" s="69"/>
      <c r="BB16" s="69"/>
    </row>
    <row r="17" spans="1:54" ht="14.4">
      <c r="A17" s="19" t="s">
        <v>2145</v>
      </c>
      <c r="B17" s="308" t="s">
        <v>2181</v>
      </c>
      <c r="C17" s="42">
        <v>0.13200000000000001</v>
      </c>
      <c r="D17" s="43">
        <v>4.2000000000000003E-2</v>
      </c>
      <c r="E17" s="237">
        <v>3.5999999999999997E-2</v>
      </c>
      <c r="F17" s="267" t="s">
        <v>2250</v>
      </c>
      <c r="G17" s="240" t="s">
        <v>1967</v>
      </c>
      <c r="H17" s="229" t="s">
        <v>1958</v>
      </c>
      <c r="I17" s="241" t="s">
        <v>1957</v>
      </c>
      <c r="J17" s="194">
        <f t="shared" si="1"/>
        <v>0.13200000000000001</v>
      </c>
      <c r="K17" s="43">
        <f t="shared" si="2"/>
        <v>0.16800000000000001</v>
      </c>
      <c r="L17" s="237">
        <f t="shared" si="3"/>
        <v>0.21000000000000002</v>
      </c>
      <c r="M17" s="430" t="s">
        <v>2050</v>
      </c>
      <c r="N17" s="292" t="s">
        <v>2476</v>
      </c>
      <c r="O17" s="69"/>
      <c r="P17" s="19" t="s">
        <v>2145</v>
      </c>
      <c r="Q17" s="267" t="s">
        <v>2146</v>
      </c>
      <c r="R17" s="42" t="s">
        <v>1925</v>
      </c>
      <c r="S17" s="43" t="s">
        <v>1928</v>
      </c>
      <c r="T17" s="43"/>
      <c r="U17" s="237"/>
      <c r="V17" s="41"/>
      <c r="W17" s="267" t="s">
        <v>2147</v>
      </c>
      <c r="X17" s="42" t="s">
        <v>1931</v>
      </c>
      <c r="Y17" s="237" t="s">
        <v>1970</v>
      </c>
      <c r="Z17" s="279" t="s">
        <v>2115</v>
      </c>
      <c r="AA17" s="237" t="s">
        <v>2035</v>
      </c>
      <c r="AB17" s="347"/>
      <c r="AC17" s="352"/>
      <c r="AD17" s="262" t="s">
        <v>2148</v>
      </c>
      <c r="AE17" s="42" t="s">
        <v>1963</v>
      </c>
      <c r="AF17" s="43" t="s">
        <v>1965</v>
      </c>
      <c r="AG17" s="43" t="s">
        <v>2117</v>
      </c>
      <c r="AH17" s="230" t="s">
        <v>2035</v>
      </c>
      <c r="AI17" s="1"/>
      <c r="AJ17" s="4" t="s">
        <v>175</v>
      </c>
      <c r="AL17" s="4" t="s">
        <v>135</v>
      </c>
      <c r="AM17" s="4" t="s">
        <v>176</v>
      </c>
      <c r="AO17" s="8" t="s">
        <v>137</v>
      </c>
      <c r="AP17" s="12">
        <v>0.2</v>
      </c>
      <c r="AQ17" s="156" t="s">
        <v>138</v>
      </c>
      <c r="AR17" s="148" t="s">
        <v>2322</v>
      </c>
      <c r="AS17" s="160" t="str">
        <f t="shared" si="0"/>
        <v>東京都杉並区</v>
      </c>
      <c r="AT17" s="162">
        <v>11.4</v>
      </c>
      <c r="AU17" s="147">
        <v>11.1</v>
      </c>
      <c r="AV17" s="323">
        <v>10.9</v>
      </c>
      <c r="AW17" s="8" t="s">
        <v>2075</v>
      </c>
      <c r="AX17" s="12">
        <v>0.55000000000000004</v>
      </c>
      <c r="AY17" s="69"/>
      <c r="AZ17" s="69"/>
      <c r="BA17" s="69"/>
      <c r="BB17" s="69"/>
    </row>
    <row r="18" spans="1:54" ht="14.4">
      <c r="A18" s="19" t="s">
        <v>2075</v>
      </c>
      <c r="B18" s="308" t="s">
        <v>2182</v>
      </c>
      <c r="C18" s="42">
        <v>0.216</v>
      </c>
      <c r="D18" s="43">
        <v>7.1999999999999995E-2</v>
      </c>
      <c r="E18" s="237">
        <v>0.06</v>
      </c>
      <c r="F18" s="267" t="s">
        <v>2230</v>
      </c>
      <c r="G18" s="240" t="s">
        <v>1967</v>
      </c>
      <c r="H18" s="229" t="s">
        <v>1958</v>
      </c>
      <c r="I18" s="241" t="s">
        <v>1957</v>
      </c>
      <c r="J18" s="194">
        <f t="shared" ref="J18" si="16">C18</f>
        <v>0.216</v>
      </c>
      <c r="K18" s="43">
        <f t="shared" ref="K18" si="17">SUM(C18,E18)</f>
        <v>0.27600000000000002</v>
      </c>
      <c r="L18" s="237">
        <f t="shared" ref="L18" si="18">SUM(C18:E18)</f>
        <v>0.34799999999999998</v>
      </c>
      <c r="M18" s="430" t="s">
        <v>2050</v>
      </c>
      <c r="N18" s="292" t="s">
        <v>2474</v>
      </c>
      <c r="O18" s="69"/>
      <c r="P18" s="19" t="s">
        <v>2075</v>
      </c>
      <c r="Q18" s="267" t="s">
        <v>2072</v>
      </c>
      <c r="R18" s="42" t="s">
        <v>1925</v>
      </c>
      <c r="S18" s="43" t="s">
        <v>1928</v>
      </c>
      <c r="T18" s="43"/>
      <c r="U18" s="237"/>
      <c r="V18" s="41"/>
      <c r="W18" s="267" t="s">
        <v>2073</v>
      </c>
      <c r="X18" s="42" t="s">
        <v>1930</v>
      </c>
      <c r="Y18" s="237" t="s">
        <v>1934</v>
      </c>
      <c r="Z18" s="279" t="s">
        <v>2115</v>
      </c>
      <c r="AA18" s="237" t="s">
        <v>2035</v>
      </c>
      <c r="AB18" s="347"/>
      <c r="AC18" s="352"/>
      <c r="AD18" s="262" t="s">
        <v>2074</v>
      </c>
      <c r="AE18" s="42" t="s">
        <v>1963</v>
      </c>
      <c r="AF18" s="43" t="s">
        <v>1965</v>
      </c>
      <c r="AG18" s="43" t="s">
        <v>2117</v>
      </c>
      <c r="AH18" s="230" t="s">
        <v>2035</v>
      </c>
      <c r="AI18" s="1"/>
      <c r="AJ18" s="4" t="s">
        <v>177</v>
      </c>
      <c r="AL18" s="4" t="s">
        <v>135</v>
      </c>
      <c r="AM18" s="4" t="s">
        <v>178</v>
      </c>
      <c r="AO18" s="8" t="s">
        <v>137</v>
      </c>
      <c r="AP18" s="12">
        <v>0.2</v>
      </c>
      <c r="AQ18" s="156" t="s">
        <v>138</v>
      </c>
      <c r="AR18" s="148" t="s">
        <v>2323</v>
      </c>
      <c r="AS18" s="160" t="str">
        <f t="shared" si="0"/>
        <v>東京都豊島区</v>
      </c>
      <c r="AT18" s="162">
        <v>11.4</v>
      </c>
      <c r="AU18" s="147">
        <v>11.1</v>
      </c>
      <c r="AV18" s="323">
        <v>10.9</v>
      </c>
      <c r="AW18" s="8" t="s">
        <v>2076</v>
      </c>
      <c r="AX18" s="12">
        <v>0.55000000000000004</v>
      </c>
      <c r="AY18" s="69"/>
      <c r="AZ18" s="69"/>
      <c r="BA18" s="69"/>
      <c r="BB18" s="69"/>
    </row>
    <row r="19" spans="1:54" ht="14.4">
      <c r="A19" s="19" t="s">
        <v>2076</v>
      </c>
      <c r="B19" s="308" t="s">
        <v>2183</v>
      </c>
      <c r="C19" s="42">
        <v>0.216</v>
      </c>
      <c r="D19" s="43">
        <v>7.1999999999999995E-2</v>
      </c>
      <c r="E19" s="237">
        <v>0.06</v>
      </c>
      <c r="F19" s="267" t="s">
        <v>2231</v>
      </c>
      <c r="G19" s="240" t="s">
        <v>1967</v>
      </c>
      <c r="H19" s="229" t="s">
        <v>1958</v>
      </c>
      <c r="I19" s="241" t="s">
        <v>1957</v>
      </c>
      <c r="J19" s="194">
        <f t="shared" si="1"/>
        <v>0.216</v>
      </c>
      <c r="K19" s="43">
        <f t="shared" si="2"/>
        <v>0.27600000000000002</v>
      </c>
      <c r="L19" s="237">
        <f t="shared" si="3"/>
        <v>0.34799999999999998</v>
      </c>
      <c r="M19" s="430" t="s">
        <v>2050</v>
      </c>
      <c r="N19" s="292" t="s">
        <v>2475</v>
      </c>
      <c r="O19" s="69"/>
      <c r="P19" s="19" t="s">
        <v>2076</v>
      </c>
      <c r="Q19" s="267" t="s">
        <v>1988</v>
      </c>
      <c r="R19" s="42" t="s">
        <v>1925</v>
      </c>
      <c r="S19" s="43" t="s">
        <v>1928</v>
      </c>
      <c r="T19" s="43"/>
      <c r="U19" s="237"/>
      <c r="V19" s="41"/>
      <c r="W19" s="267" t="s">
        <v>2003</v>
      </c>
      <c r="X19" s="42" t="s">
        <v>1930</v>
      </c>
      <c r="Y19" s="237" t="s">
        <v>1934</v>
      </c>
      <c r="Z19" s="279" t="s">
        <v>2115</v>
      </c>
      <c r="AA19" s="237" t="s">
        <v>2035</v>
      </c>
      <c r="AB19" s="347"/>
      <c r="AC19" s="352"/>
      <c r="AD19" s="262" t="s">
        <v>2024</v>
      </c>
      <c r="AE19" s="42" t="s">
        <v>1963</v>
      </c>
      <c r="AF19" s="43" t="s">
        <v>1965</v>
      </c>
      <c r="AG19" s="43" t="s">
        <v>2117</v>
      </c>
      <c r="AH19" s="230" t="s">
        <v>2035</v>
      </c>
      <c r="AI19" s="1"/>
      <c r="AJ19" s="4" t="s">
        <v>179</v>
      </c>
      <c r="AL19" s="4" t="s">
        <v>135</v>
      </c>
      <c r="AM19" s="4" t="s">
        <v>180</v>
      </c>
      <c r="AO19" s="8" t="s">
        <v>137</v>
      </c>
      <c r="AP19" s="12">
        <v>0.2</v>
      </c>
      <c r="AQ19" s="156" t="s">
        <v>138</v>
      </c>
      <c r="AR19" s="148" t="s">
        <v>2324</v>
      </c>
      <c r="AS19" s="160" t="str">
        <f t="shared" si="0"/>
        <v>東京都北区</v>
      </c>
      <c r="AT19" s="162">
        <v>11.4</v>
      </c>
      <c r="AU19" s="147">
        <v>11.1</v>
      </c>
      <c r="AV19" s="323">
        <v>10.9</v>
      </c>
      <c r="AW19" s="8" t="s">
        <v>2126</v>
      </c>
      <c r="AX19" s="12">
        <v>0.55000000000000004</v>
      </c>
      <c r="AY19" s="69"/>
      <c r="AZ19" s="69"/>
      <c r="BA19" s="69"/>
      <c r="BB19" s="69"/>
    </row>
    <row r="20" spans="1:54" ht="14.4">
      <c r="A20" s="19" t="s">
        <v>2080</v>
      </c>
      <c r="B20" s="308" t="s">
        <v>2184</v>
      </c>
      <c r="C20" s="42">
        <v>0.13800000000000001</v>
      </c>
      <c r="D20" s="43">
        <v>5.3999999999999999E-2</v>
      </c>
      <c r="E20" s="237">
        <v>4.8000000000000001E-2</v>
      </c>
      <c r="F20" s="267" t="s">
        <v>2232</v>
      </c>
      <c r="G20" s="240" t="s">
        <v>1967</v>
      </c>
      <c r="H20" s="229" t="s">
        <v>1958</v>
      </c>
      <c r="I20" s="241" t="s">
        <v>1957</v>
      </c>
      <c r="J20" s="194">
        <f>C20</f>
        <v>0.13800000000000001</v>
      </c>
      <c r="K20" s="43">
        <f>SUM(C20,E20)</f>
        <v>0.186</v>
      </c>
      <c r="L20" s="237">
        <f>SUM(C20:E20)</f>
        <v>0.24</v>
      </c>
      <c r="M20" s="430" t="s">
        <v>2050</v>
      </c>
      <c r="N20" s="292" t="s">
        <v>2474</v>
      </c>
      <c r="O20" s="69"/>
      <c r="P20" s="19" t="s">
        <v>2080</v>
      </c>
      <c r="Q20" s="267" t="s">
        <v>2077</v>
      </c>
      <c r="R20" s="42" t="s">
        <v>1925</v>
      </c>
      <c r="S20" s="43" t="s">
        <v>1928</v>
      </c>
      <c r="T20" s="43"/>
      <c r="U20" s="237"/>
      <c r="V20" s="41"/>
      <c r="W20" s="267" t="s">
        <v>2078</v>
      </c>
      <c r="X20" s="42" t="s">
        <v>1931</v>
      </c>
      <c r="Y20" s="237" t="s">
        <v>1968</v>
      </c>
      <c r="Z20" s="43" t="s">
        <v>1930</v>
      </c>
      <c r="AA20" s="43" t="s">
        <v>1934</v>
      </c>
      <c r="AB20" s="346" t="s">
        <v>2115</v>
      </c>
      <c r="AC20" s="41" t="s">
        <v>2035</v>
      </c>
      <c r="AD20" s="262" t="s">
        <v>2079</v>
      </c>
      <c r="AE20" s="42" t="s">
        <v>1963</v>
      </c>
      <c r="AF20" s="43" t="s">
        <v>1965</v>
      </c>
      <c r="AG20" s="43" t="s">
        <v>2119</v>
      </c>
      <c r="AH20" s="230" t="s">
        <v>2035</v>
      </c>
      <c r="AI20" s="1"/>
      <c r="AJ20" s="4" t="s">
        <v>181</v>
      </c>
      <c r="AL20" s="4" t="s">
        <v>135</v>
      </c>
      <c r="AM20" s="4" t="s">
        <v>182</v>
      </c>
      <c r="AO20" s="8" t="s">
        <v>137</v>
      </c>
      <c r="AP20" s="12">
        <v>0.2</v>
      </c>
      <c r="AQ20" s="156" t="s">
        <v>138</v>
      </c>
      <c r="AR20" s="148" t="s">
        <v>2325</v>
      </c>
      <c r="AS20" s="160" t="str">
        <f t="shared" si="0"/>
        <v>東京都荒川区</v>
      </c>
      <c r="AT20" s="162">
        <v>11.4</v>
      </c>
      <c r="AU20" s="147">
        <v>11.1</v>
      </c>
      <c r="AV20" s="323">
        <v>10.9</v>
      </c>
      <c r="AW20" s="8" t="s">
        <v>2127</v>
      </c>
      <c r="AX20" s="12">
        <v>0.55000000000000004</v>
      </c>
      <c r="AY20" s="69"/>
      <c r="AZ20" s="69"/>
      <c r="BA20" s="69"/>
      <c r="BB20" s="69"/>
    </row>
    <row r="21" spans="1:54" ht="14.4">
      <c r="A21" s="19" t="s">
        <v>2149</v>
      </c>
      <c r="B21" s="308" t="s">
        <v>2185</v>
      </c>
      <c r="C21" s="42">
        <v>0.13800000000000001</v>
      </c>
      <c r="D21" s="43">
        <v>5.3999999999999999E-2</v>
      </c>
      <c r="E21" s="237">
        <v>4.8000000000000001E-2</v>
      </c>
      <c r="F21" s="267" t="s">
        <v>2251</v>
      </c>
      <c r="G21" s="240" t="s">
        <v>1967</v>
      </c>
      <c r="H21" s="229" t="s">
        <v>1958</v>
      </c>
      <c r="I21" s="241" t="s">
        <v>1957</v>
      </c>
      <c r="J21" s="194">
        <f t="shared" si="1"/>
        <v>0.13800000000000001</v>
      </c>
      <c r="K21" s="43">
        <f t="shared" si="2"/>
        <v>0.186</v>
      </c>
      <c r="L21" s="237">
        <f t="shared" si="3"/>
        <v>0.24</v>
      </c>
      <c r="M21" s="430" t="s">
        <v>2050</v>
      </c>
      <c r="N21" s="292" t="s">
        <v>2477</v>
      </c>
      <c r="O21" s="69"/>
      <c r="P21" s="19" t="s">
        <v>2149</v>
      </c>
      <c r="Q21" s="267" t="s">
        <v>2150</v>
      </c>
      <c r="R21" s="42" t="s">
        <v>1925</v>
      </c>
      <c r="S21" s="43" t="s">
        <v>1928</v>
      </c>
      <c r="T21" s="43"/>
      <c r="U21" s="237"/>
      <c r="V21" s="41"/>
      <c r="W21" s="267" t="s">
        <v>2151</v>
      </c>
      <c r="X21" s="42" t="s">
        <v>1931</v>
      </c>
      <c r="Y21" s="237" t="s">
        <v>1968</v>
      </c>
      <c r="Z21" s="43" t="s">
        <v>1930</v>
      </c>
      <c r="AA21" s="43" t="s">
        <v>1934</v>
      </c>
      <c r="AB21" s="279" t="s">
        <v>2115</v>
      </c>
      <c r="AC21" s="230" t="s">
        <v>2035</v>
      </c>
      <c r="AD21" s="262" t="s">
        <v>2152</v>
      </c>
      <c r="AE21" s="42" t="s">
        <v>1963</v>
      </c>
      <c r="AF21" s="43" t="s">
        <v>1965</v>
      </c>
      <c r="AG21" s="43" t="s">
        <v>2119</v>
      </c>
      <c r="AH21" s="230" t="s">
        <v>2035</v>
      </c>
      <c r="AI21" s="1"/>
      <c r="AJ21" s="4" t="s">
        <v>183</v>
      </c>
      <c r="AL21" s="4" t="s">
        <v>135</v>
      </c>
      <c r="AM21" s="4" t="s">
        <v>184</v>
      </c>
      <c r="AO21" s="8" t="s">
        <v>137</v>
      </c>
      <c r="AP21" s="12">
        <v>0.2</v>
      </c>
      <c r="AQ21" s="156" t="s">
        <v>138</v>
      </c>
      <c r="AR21" s="148" t="s">
        <v>2326</v>
      </c>
      <c r="AS21" s="160" t="str">
        <f t="shared" si="0"/>
        <v>東京都板橋区</v>
      </c>
      <c r="AT21" s="162">
        <v>11.4</v>
      </c>
      <c r="AU21" s="147">
        <v>11.1</v>
      </c>
      <c r="AV21" s="323">
        <v>10.9</v>
      </c>
      <c r="AW21" s="8" t="s">
        <v>2081</v>
      </c>
      <c r="AX21" s="12">
        <v>0.55000000000000004</v>
      </c>
      <c r="AY21" s="69"/>
      <c r="AZ21" s="69"/>
      <c r="BA21" s="69"/>
      <c r="BB21" s="69"/>
    </row>
    <row r="22" spans="1:54" ht="14.4">
      <c r="A22" s="19" t="s">
        <v>2081</v>
      </c>
      <c r="B22" s="308" t="s">
        <v>2186</v>
      </c>
      <c r="C22" s="42">
        <v>0.13800000000000001</v>
      </c>
      <c r="D22" s="43">
        <v>5.3999999999999999E-2</v>
      </c>
      <c r="E22" s="237">
        <v>4.8000000000000001E-2</v>
      </c>
      <c r="F22" s="267" t="s">
        <v>2233</v>
      </c>
      <c r="G22" s="240" t="s">
        <v>1967</v>
      </c>
      <c r="H22" s="229" t="s">
        <v>1958</v>
      </c>
      <c r="I22" s="241" t="s">
        <v>1957</v>
      </c>
      <c r="J22" s="194">
        <f t="shared" ref="J22" si="19">C22</f>
        <v>0.13800000000000001</v>
      </c>
      <c r="K22" s="43">
        <f t="shared" ref="K22" si="20">SUM(C22,E22)</f>
        <v>0.186</v>
      </c>
      <c r="L22" s="237">
        <f t="shared" ref="L22" si="21">SUM(C22:E22)</f>
        <v>0.24</v>
      </c>
      <c r="M22" s="430" t="s">
        <v>2050</v>
      </c>
      <c r="N22" s="292" t="s">
        <v>2475</v>
      </c>
      <c r="O22" s="69"/>
      <c r="P22" s="19" t="s">
        <v>2081</v>
      </c>
      <c r="Q22" s="267" t="s">
        <v>1989</v>
      </c>
      <c r="R22" s="42" t="s">
        <v>1925</v>
      </c>
      <c r="S22" s="43" t="s">
        <v>1928</v>
      </c>
      <c r="T22" s="43"/>
      <c r="U22" s="237"/>
      <c r="V22" s="41"/>
      <c r="W22" s="267" t="s">
        <v>2004</v>
      </c>
      <c r="X22" s="42" t="s">
        <v>1931</v>
      </c>
      <c r="Y22" s="237" t="s">
        <v>1968</v>
      </c>
      <c r="Z22" s="43" t="s">
        <v>1930</v>
      </c>
      <c r="AA22" s="43" t="s">
        <v>1934</v>
      </c>
      <c r="AB22" s="279" t="s">
        <v>2115</v>
      </c>
      <c r="AC22" s="230" t="s">
        <v>2035</v>
      </c>
      <c r="AD22" s="262" t="s">
        <v>2025</v>
      </c>
      <c r="AE22" s="42" t="s">
        <v>1963</v>
      </c>
      <c r="AF22" s="43" t="s">
        <v>1965</v>
      </c>
      <c r="AG22" s="43" t="s">
        <v>2119</v>
      </c>
      <c r="AH22" s="230" t="s">
        <v>2035</v>
      </c>
      <c r="AI22" s="1"/>
      <c r="AJ22" s="4" t="s">
        <v>186</v>
      </c>
      <c r="AL22" s="4" t="s">
        <v>135</v>
      </c>
      <c r="AM22" s="4" t="s">
        <v>187</v>
      </c>
      <c r="AO22" s="8" t="s">
        <v>137</v>
      </c>
      <c r="AP22" s="12">
        <v>0.2</v>
      </c>
      <c r="AQ22" s="156" t="s">
        <v>138</v>
      </c>
      <c r="AR22" s="148" t="s">
        <v>2327</v>
      </c>
      <c r="AS22" s="160" t="str">
        <f t="shared" si="0"/>
        <v>東京都練馬区</v>
      </c>
      <c r="AT22" s="162">
        <v>11.4</v>
      </c>
      <c r="AU22" s="147">
        <v>11.1</v>
      </c>
      <c r="AV22" s="323">
        <v>10.9</v>
      </c>
      <c r="AW22" s="8" t="s">
        <v>2481</v>
      </c>
      <c r="AX22" s="12">
        <v>0.55000000000000004</v>
      </c>
      <c r="AY22" s="69"/>
      <c r="AZ22" s="69"/>
      <c r="BA22" s="69"/>
      <c r="BB22" s="69"/>
    </row>
    <row r="23" spans="1:54" ht="24">
      <c r="A23" s="19" t="s">
        <v>2128</v>
      </c>
      <c r="B23" s="308" t="s">
        <v>2187</v>
      </c>
      <c r="C23" s="42">
        <v>0.13800000000000001</v>
      </c>
      <c r="D23" s="43">
        <v>5.3999999999999999E-2</v>
      </c>
      <c r="E23" s="237">
        <v>4.8000000000000001E-2</v>
      </c>
      <c r="F23" s="267" t="s">
        <v>2252</v>
      </c>
      <c r="G23" s="240" t="s">
        <v>1967</v>
      </c>
      <c r="H23" s="229" t="s">
        <v>1958</v>
      </c>
      <c r="I23" s="241" t="s">
        <v>1957</v>
      </c>
      <c r="J23" s="194">
        <f t="shared" si="1"/>
        <v>0.13800000000000001</v>
      </c>
      <c r="K23" s="43">
        <f t="shared" si="2"/>
        <v>0.186</v>
      </c>
      <c r="L23" s="237">
        <f t="shared" si="3"/>
        <v>0.24</v>
      </c>
      <c r="M23" s="430" t="s">
        <v>2050</v>
      </c>
      <c r="N23" s="292" t="s">
        <v>2478</v>
      </c>
      <c r="O23" s="69"/>
      <c r="P23" s="19" t="s">
        <v>2128</v>
      </c>
      <c r="Q23" s="267" t="s">
        <v>2157</v>
      </c>
      <c r="R23" s="42" t="s">
        <v>1925</v>
      </c>
      <c r="S23" s="43" t="s">
        <v>1928</v>
      </c>
      <c r="T23" s="43"/>
      <c r="U23" s="237"/>
      <c r="V23" s="41"/>
      <c r="W23" s="267" t="s">
        <v>2158</v>
      </c>
      <c r="X23" s="42" t="s">
        <v>1931</v>
      </c>
      <c r="Y23" s="237" t="s">
        <v>1968</v>
      </c>
      <c r="Z23" s="43" t="s">
        <v>1930</v>
      </c>
      <c r="AA23" s="43" t="s">
        <v>1934</v>
      </c>
      <c r="AB23" s="279" t="s">
        <v>2115</v>
      </c>
      <c r="AC23" s="230" t="s">
        <v>2035</v>
      </c>
      <c r="AD23" s="262" t="s">
        <v>2159</v>
      </c>
      <c r="AE23" s="42" t="s">
        <v>1963</v>
      </c>
      <c r="AF23" s="43" t="s">
        <v>1965</v>
      </c>
      <c r="AG23" s="43" t="s">
        <v>2119</v>
      </c>
      <c r="AH23" s="230" t="s">
        <v>2035</v>
      </c>
      <c r="AI23" s="1"/>
      <c r="AJ23" s="4" t="s">
        <v>188</v>
      </c>
      <c r="AL23" s="4" t="s">
        <v>135</v>
      </c>
      <c r="AM23" s="4" t="s">
        <v>189</v>
      </c>
      <c r="AO23" s="8" t="s">
        <v>137</v>
      </c>
      <c r="AP23" s="12">
        <v>0.2</v>
      </c>
      <c r="AQ23" s="156" t="s">
        <v>138</v>
      </c>
      <c r="AR23" s="148" t="s">
        <v>2328</v>
      </c>
      <c r="AS23" s="160" t="str">
        <f t="shared" si="0"/>
        <v>東京都足立区</v>
      </c>
      <c r="AT23" s="162">
        <v>11.4</v>
      </c>
      <c r="AU23" s="147">
        <v>11.1</v>
      </c>
      <c r="AV23" s="323">
        <v>10.9</v>
      </c>
      <c r="AW23" s="19" t="s">
        <v>1919</v>
      </c>
      <c r="AX23" s="12">
        <v>0.55000000000000004</v>
      </c>
      <c r="AY23" s="69"/>
      <c r="AZ23" s="69"/>
      <c r="BA23" s="69"/>
      <c r="BB23" s="69"/>
    </row>
    <row r="24" spans="1:54" ht="14.4">
      <c r="A24" s="19" t="s">
        <v>1919</v>
      </c>
      <c r="B24" s="308" t="s">
        <v>2188</v>
      </c>
      <c r="C24" s="42">
        <v>0.114</v>
      </c>
      <c r="D24" s="43">
        <v>3.5999999999999997E-2</v>
      </c>
      <c r="E24" s="237">
        <v>0.03</v>
      </c>
      <c r="F24" s="267" t="s">
        <v>2234</v>
      </c>
      <c r="G24" s="240" t="s">
        <v>1967</v>
      </c>
      <c r="H24" s="229" t="s">
        <v>1958</v>
      </c>
      <c r="I24" s="241" t="s">
        <v>1957</v>
      </c>
      <c r="J24" s="194">
        <f t="shared" ref="J24" si="22">C24</f>
        <v>0.114</v>
      </c>
      <c r="K24" s="43">
        <f t="shared" ref="K24" si="23">SUM(C24,E24)</f>
        <v>0.14400000000000002</v>
      </c>
      <c r="L24" s="237">
        <f t="shared" ref="L24" si="24">SUM(C24:E24)</f>
        <v>0.18</v>
      </c>
      <c r="M24" s="430" t="s">
        <v>2050</v>
      </c>
      <c r="N24" s="292" t="s">
        <v>2474</v>
      </c>
      <c r="O24" s="69"/>
      <c r="P24" s="19" t="s">
        <v>1919</v>
      </c>
      <c r="Q24" s="267" t="s">
        <v>1980</v>
      </c>
      <c r="R24" s="42" t="s">
        <v>1925</v>
      </c>
      <c r="S24" s="43" t="s">
        <v>1928</v>
      </c>
      <c r="T24" s="43"/>
      <c r="U24" s="237"/>
      <c r="V24" s="41"/>
      <c r="W24" s="267" t="s">
        <v>2005</v>
      </c>
      <c r="X24" s="42" t="s">
        <v>1931</v>
      </c>
      <c r="Y24" s="237" t="s">
        <v>1968</v>
      </c>
      <c r="Z24" s="43" t="s">
        <v>1930</v>
      </c>
      <c r="AA24" s="43" t="s">
        <v>1934</v>
      </c>
      <c r="AB24" s="279" t="s">
        <v>2115</v>
      </c>
      <c r="AC24" s="230" t="s">
        <v>2035</v>
      </c>
      <c r="AD24" s="262" t="s">
        <v>2026</v>
      </c>
      <c r="AE24" s="42" t="s">
        <v>1963</v>
      </c>
      <c r="AF24" s="43" t="s">
        <v>1965</v>
      </c>
      <c r="AG24" s="43" t="s">
        <v>2117</v>
      </c>
      <c r="AH24" s="230" t="s">
        <v>2035</v>
      </c>
      <c r="AI24" s="1"/>
      <c r="AJ24" s="4" t="s">
        <v>190</v>
      </c>
      <c r="AL24" s="4" t="s">
        <v>135</v>
      </c>
      <c r="AM24" s="4" t="s">
        <v>191</v>
      </c>
      <c r="AO24" s="8" t="s">
        <v>137</v>
      </c>
      <c r="AP24" s="12">
        <v>0.2</v>
      </c>
      <c r="AQ24" s="156" t="s">
        <v>138</v>
      </c>
      <c r="AR24" s="148" t="s">
        <v>2329</v>
      </c>
      <c r="AS24" s="160" t="str">
        <f t="shared" si="0"/>
        <v>東京都葛飾区</v>
      </c>
      <c r="AT24" s="162">
        <v>11.4</v>
      </c>
      <c r="AU24" s="147">
        <v>11.1</v>
      </c>
      <c r="AV24" s="323">
        <v>10.9</v>
      </c>
      <c r="AW24" s="19" t="s">
        <v>2153</v>
      </c>
      <c r="AX24" s="12">
        <v>0.55000000000000004</v>
      </c>
      <c r="AY24" s="69"/>
      <c r="AZ24" s="69"/>
      <c r="BA24" s="69"/>
      <c r="BB24" s="69"/>
    </row>
    <row r="25" spans="1:54" ht="15" thickBot="1">
      <c r="A25" s="19" t="s">
        <v>2153</v>
      </c>
      <c r="B25" s="308" t="s">
        <v>2189</v>
      </c>
      <c r="C25" s="42">
        <v>0.114</v>
      </c>
      <c r="D25" s="43">
        <v>3.5999999999999997E-2</v>
      </c>
      <c r="E25" s="237">
        <v>0.03</v>
      </c>
      <c r="F25" s="267" t="s">
        <v>2253</v>
      </c>
      <c r="G25" s="240" t="s">
        <v>1967</v>
      </c>
      <c r="H25" s="229" t="s">
        <v>1958</v>
      </c>
      <c r="I25" s="241" t="s">
        <v>1957</v>
      </c>
      <c r="J25" s="194">
        <f t="shared" si="1"/>
        <v>0.114</v>
      </c>
      <c r="K25" s="43">
        <f t="shared" si="2"/>
        <v>0.14400000000000002</v>
      </c>
      <c r="L25" s="237">
        <f t="shared" si="3"/>
        <v>0.18</v>
      </c>
      <c r="M25" s="430" t="s">
        <v>2050</v>
      </c>
      <c r="N25" s="292" t="s">
        <v>2476</v>
      </c>
      <c r="O25" s="69"/>
      <c r="P25" s="19" t="s">
        <v>2153</v>
      </c>
      <c r="Q25" s="267" t="s">
        <v>2154</v>
      </c>
      <c r="R25" s="42" t="s">
        <v>1925</v>
      </c>
      <c r="S25" s="43" t="s">
        <v>1928</v>
      </c>
      <c r="T25" s="43"/>
      <c r="U25" s="237"/>
      <c r="V25" s="41"/>
      <c r="W25" s="267" t="s">
        <v>2155</v>
      </c>
      <c r="X25" s="42" t="s">
        <v>1931</v>
      </c>
      <c r="Y25" s="237" t="s">
        <v>1968</v>
      </c>
      <c r="Z25" s="43" t="s">
        <v>1930</v>
      </c>
      <c r="AA25" s="43" t="s">
        <v>1934</v>
      </c>
      <c r="AB25" s="279" t="s">
        <v>2115</v>
      </c>
      <c r="AC25" s="230" t="s">
        <v>2035</v>
      </c>
      <c r="AD25" s="262" t="s">
        <v>2156</v>
      </c>
      <c r="AE25" s="42" t="s">
        <v>1963</v>
      </c>
      <c r="AF25" s="43" t="s">
        <v>1965</v>
      </c>
      <c r="AG25" s="43" t="s">
        <v>2117</v>
      </c>
      <c r="AH25" s="230" t="s">
        <v>2035</v>
      </c>
      <c r="AI25" s="1"/>
      <c r="AJ25" s="4" t="s">
        <v>192</v>
      </c>
      <c r="AL25" s="4" t="s">
        <v>135</v>
      </c>
      <c r="AM25" s="4" t="s">
        <v>193</v>
      </c>
      <c r="AO25" s="9" t="s">
        <v>137</v>
      </c>
      <c r="AP25" s="152">
        <v>0.2</v>
      </c>
      <c r="AQ25" s="157" t="s">
        <v>138</v>
      </c>
      <c r="AR25" s="151" t="s">
        <v>2330</v>
      </c>
      <c r="AS25" s="177" t="str">
        <f t="shared" si="0"/>
        <v>東京都江戸川区</v>
      </c>
      <c r="AT25" s="178">
        <v>11.4</v>
      </c>
      <c r="AU25" s="179">
        <v>11.1</v>
      </c>
      <c r="AV25" s="324">
        <v>10.9</v>
      </c>
      <c r="AW25" s="8" t="s">
        <v>2129</v>
      </c>
      <c r="AX25" s="12">
        <v>0.45</v>
      </c>
      <c r="AY25" s="69"/>
      <c r="AZ25" s="69"/>
      <c r="BA25" s="69"/>
      <c r="BB25" s="69"/>
    </row>
    <row r="26" spans="1:54" ht="14.4">
      <c r="A26" s="19" t="s">
        <v>2085</v>
      </c>
      <c r="B26" s="308" t="s">
        <v>2190</v>
      </c>
      <c r="C26" s="42">
        <v>0.15</v>
      </c>
      <c r="D26" s="43">
        <v>6.6000000000000003E-2</v>
      </c>
      <c r="E26" s="237">
        <v>5.3999999999999999E-2</v>
      </c>
      <c r="F26" s="267" t="s">
        <v>2235</v>
      </c>
      <c r="G26" s="240" t="s">
        <v>1967</v>
      </c>
      <c r="H26" s="229" t="s">
        <v>1958</v>
      </c>
      <c r="I26" s="241" t="s">
        <v>1957</v>
      </c>
      <c r="J26" s="194">
        <f t="shared" si="1"/>
        <v>0.15</v>
      </c>
      <c r="K26" s="43">
        <f t="shared" si="2"/>
        <v>0.20399999999999999</v>
      </c>
      <c r="L26" s="237">
        <f t="shared" si="3"/>
        <v>0.27</v>
      </c>
      <c r="M26" s="430" t="s">
        <v>2050</v>
      </c>
      <c r="N26" s="292" t="s">
        <v>2474</v>
      </c>
      <c r="O26" s="69"/>
      <c r="P26" s="19" t="s">
        <v>2085</v>
      </c>
      <c r="Q26" s="267" t="s">
        <v>2082</v>
      </c>
      <c r="R26" s="42" t="s">
        <v>1925</v>
      </c>
      <c r="S26" s="43" t="s">
        <v>1928</v>
      </c>
      <c r="T26" s="43"/>
      <c r="U26" s="237"/>
      <c r="V26" s="41"/>
      <c r="W26" s="267" t="s">
        <v>2083</v>
      </c>
      <c r="X26" s="42" t="s">
        <v>1931</v>
      </c>
      <c r="Y26" s="237" t="s">
        <v>1968</v>
      </c>
      <c r="Z26" s="43" t="s">
        <v>2115</v>
      </c>
      <c r="AA26" s="43" t="s">
        <v>2035</v>
      </c>
      <c r="AB26" s="279"/>
      <c r="AC26" s="230"/>
      <c r="AD26" s="262" t="s">
        <v>2084</v>
      </c>
      <c r="AE26" s="42" t="s">
        <v>1963</v>
      </c>
      <c r="AF26" s="43" t="s">
        <v>1965</v>
      </c>
      <c r="AG26" s="43" t="s">
        <v>2117</v>
      </c>
      <c r="AH26" s="230" t="s">
        <v>2035</v>
      </c>
      <c r="AI26" s="1"/>
      <c r="AJ26" s="4" t="s">
        <v>196</v>
      </c>
      <c r="AL26" s="4" t="s">
        <v>135</v>
      </c>
      <c r="AM26" s="4" t="s">
        <v>197</v>
      </c>
      <c r="AO26" s="143" t="s">
        <v>194</v>
      </c>
      <c r="AP26" s="166">
        <v>0.16</v>
      </c>
      <c r="AQ26" s="164" t="s">
        <v>138</v>
      </c>
      <c r="AR26" s="149" t="s">
        <v>195</v>
      </c>
      <c r="AS26" s="173" t="str">
        <f t="shared" si="0"/>
        <v>東京都調布市</v>
      </c>
      <c r="AT26" s="181">
        <v>11.12</v>
      </c>
      <c r="AU26" s="170">
        <v>10.88</v>
      </c>
      <c r="AV26" s="217">
        <v>10.72</v>
      </c>
      <c r="AW26" s="8" t="s">
        <v>2130</v>
      </c>
      <c r="AX26" s="12">
        <v>0.45</v>
      </c>
      <c r="AY26" s="69"/>
      <c r="AZ26" s="69"/>
      <c r="BA26" s="69"/>
      <c r="BB26" s="69"/>
    </row>
    <row r="27" spans="1:54" ht="14.4">
      <c r="A27" s="19" t="s">
        <v>2130</v>
      </c>
      <c r="B27" s="308" t="s">
        <v>2191</v>
      </c>
      <c r="C27" s="42">
        <v>0.15</v>
      </c>
      <c r="D27" s="43">
        <v>6.6000000000000003E-2</v>
      </c>
      <c r="E27" s="237">
        <v>5.3999999999999999E-2</v>
      </c>
      <c r="F27" s="267" t="s">
        <v>2254</v>
      </c>
      <c r="G27" s="240" t="s">
        <v>1967</v>
      </c>
      <c r="H27" s="229" t="s">
        <v>1958</v>
      </c>
      <c r="I27" s="241" t="s">
        <v>1957</v>
      </c>
      <c r="J27" s="194">
        <f t="shared" ref="J27:J28" si="25">C27</f>
        <v>0.15</v>
      </c>
      <c r="K27" s="43">
        <f t="shared" ref="K27:K28" si="26">SUM(C27,E27)</f>
        <v>0.20399999999999999</v>
      </c>
      <c r="L27" s="237">
        <f t="shared" ref="L27:L28" si="27">SUM(C27:E27)</f>
        <v>0.27</v>
      </c>
      <c r="M27" s="430" t="s">
        <v>2050</v>
      </c>
      <c r="N27" s="292" t="s">
        <v>2476</v>
      </c>
      <c r="O27" s="69"/>
      <c r="P27" s="19" t="s">
        <v>2130</v>
      </c>
      <c r="Q27" s="267" t="s">
        <v>2160</v>
      </c>
      <c r="R27" s="42" t="s">
        <v>1925</v>
      </c>
      <c r="S27" s="43" t="s">
        <v>1928</v>
      </c>
      <c r="T27" s="43"/>
      <c r="U27" s="237"/>
      <c r="V27" s="41"/>
      <c r="W27" s="267" t="s">
        <v>2161</v>
      </c>
      <c r="X27" s="42" t="s">
        <v>1931</v>
      </c>
      <c r="Y27" s="237" t="s">
        <v>1968</v>
      </c>
      <c r="Z27" s="43" t="s">
        <v>2115</v>
      </c>
      <c r="AA27" s="43" t="s">
        <v>2035</v>
      </c>
      <c r="AB27" s="279"/>
      <c r="AC27" s="230"/>
      <c r="AD27" s="262" t="s">
        <v>2162</v>
      </c>
      <c r="AE27" s="42" t="s">
        <v>1963</v>
      </c>
      <c r="AF27" s="43" t="s">
        <v>1965</v>
      </c>
      <c r="AG27" s="43" t="s">
        <v>2117</v>
      </c>
      <c r="AH27" s="230" t="s">
        <v>2035</v>
      </c>
      <c r="AI27" s="1"/>
      <c r="AJ27" s="4" t="s">
        <v>198</v>
      </c>
      <c r="AL27" s="4" t="s">
        <v>135</v>
      </c>
      <c r="AM27" s="4" t="s">
        <v>199</v>
      </c>
      <c r="AO27" s="8" t="s">
        <v>194</v>
      </c>
      <c r="AP27" s="12">
        <v>0.16</v>
      </c>
      <c r="AQ27" s="156" t="s">
        <v>138</v>
      </c>
      <c r="AR27" s="148" t="s">
        <v>2331</v>
      </c>
      <c r="AS27" s="171" t="str">
        <f t="shared" si="0"/>
        <v>東京都町田市</v>
      </c>
      <c r="AT27" s="146">
        <v>11.12</v>
      </c>
      <c r="AU27" s="148">
        <v>10.88</v>
      </c>
      <c r="AV27" s="173">
        <v>10.72</v>
      </c>
      <c r="AW27" s="8" t="s">
        <v>2131</v>
      </c>
      <c r="AX27" s="12">
        <v>0.45</v>
      </c>
      <c r="AY27" s="69"/>
      <c r="AZ27" s="69"/>
      <c r="BA27" s="69"/>
      <c r="BB27" s="69"/>
    </row>
    <row r="28" spans="1:54" ht="14.4">
      <c r="A28" s="19" t="s">
        <v>2086</v>
      </c>
      <c r="B28" s="308" t="s">
        <v>2192</v>
      </c>
      <c r="C28" s="42">
        <v>0.15</v>
      </c>
      <c r="D28" s="43">
        <v>6.6000000000000003E-2</v>
      </c>
      <c r="E28" s="237">
        <v>5.3999999999999999E-2</v>
      </c>
      <c r="F28" s="267" t="s">
        <v>2236</v>
      </c>
      <c r="G28" s="240" t="s">
        <v>1967</v>
      </c>
      <c r="H28" s="229" t="s">
        <v>1958</v>
      </c>
      <c r="I28" s="241" t="s">
        <v>1957</v>
      </c>
      <c r="J28" s="194">
        <f t="shared" si="25"/>
        <v>0.15</v>
      </c>
      <c r="K28" s="43">
        <f t="shared" si="26"/>
        <v>0.20399999999999999</v>
      </c>
      <c r="L28" s="237">
        <f t="shared" si="27"/>
        <v>0.27</v>
      </c>
      <c r="M28" s="430" t="s">
        <v>2050</v>
      </c>
      <c r="N28" s="292" t="s">
        <v>2475</v>
      </c>
      <c r="O28" s="69"/>
      <c r="P28" s="19" t="s">
        <v>2086</v>
      </c>
      <c r="Q28" s="267" t="s">
        <v>1990</v>
      </c>
      <c r="R28" s="42" t="s">
        <v>1925</v>
      </c>
      <c r="S28" s="43" t="s">
        <v>1928</v>
      </c>
      <c r="T28" s="43"/>
      <c r="U28" s="237"/>
      <c r="V28" s="41"/>
      <c r="W28" s="267" t="s">
        <v>2006</v>
      </c>
      <c r="X28" s="42" t="s">
        <v>1931</v>
      </c>
      <c r="Y28" s="237" t="s">
        <v>1968</v>
      </c>
      <c r="Z28" s="43" t="s">
        <v>2115</v>
      </c>
      <c r="AA28" s="43" t="s">
        <v>2035</v>
      </c>
      <c r="AB28" s="279"/>
      <c r="AC28" s="230"/>
      <c r="AD28" s="262" t="s">
        <v>2027</v>
      </c>
      <c r="AE28" s="42" t="s">
        <v>1963</v>
      </c>
      <c r="AF28" s="43" t="s">
        <v>1965</v>
      </c>
      <c r="AG28" s="43" t="s">
        <v>2117</v>
      </c>
      <c r="AH28" s="230" t="s">
        <v>2035</v>
      </c>
      <c r="AI28" s="66"/>
      <c r="AJ28" s="4" t="s">
        <v>200</v>
      </c>
      <c r="AL28" s="4" t="s">
        <v>135</v>
      </c>
      <c r="AM28" s="4" t="s">
        <v>201</v>
      </c>
      <c r="AO28" s="8" t="s">
        <v>194</v>
      </c>
      <c r="AP28" s="12">
        <v>0.16</v>
      </c>
      <c r="AQ28" s="156" t="s">
        <v>138</v>
      </c>
      <c r="AR28" s="148" t="s">
        <v>2332</v>
      </c>
      <c r="AS28" s="171" t="str">
        <f t="shared" si="0"/>
        <v>東京都狛江市</v>
      </c>
      <c r="AT28" s="146">
        <v>11.12</v>
      </c>
      <c r="AU28" s="148">
        <v>10.88</v>
      </c>
      <c r="AV28" s="171">
        <v>10.72</v>
      </c>
      <c r="AW28" s="8" t="s">
        <v>2132</v>
      </c>
      <c r="AX28" s="12">
        <v>0.45</v>
      </c>
      <c r="AY28" s="69"/>
      <c r="AZ28" s="69"/>
      <c r="BA28" s="69"/>
      <c r="BB28" s="69"/>
    </row>
    <row r="29" spans="1:54" ht="24">
      <c r="A29" s="19" t="s">
        <v>2163</v>
      </c>
      <c r="B29" s="308" t="s">
        <v>2193</v>
      </c>
      <c r="C29" s="42">
        <v>0.15</v>
      </c>
      <c r="D29" s="43">
        <v>6.6000000000000003E-2</v>
      </c>
      <c r="E29" s="237">
        <v>5.3999999999999999E-2</v>
      </c>
      <c r="F29" s="267" t="s">
        <v>2255</v>
      </c>
      <c r="G29" s="240" t="s">
        <v>1967</v>
      </c>
      <c r="H29" s="229" t="s">
        <v>1958</v>
      </c>
      <c r="I29" s="241" t="s">
        <v>1957</v>
      </c>
      <c r="J29" s="194">
        <f t="shared" si="1"/>
        <v>0.15</v>
      </c>
      <c r="K29" s="43">
        <f t="shared" si="2"/>
        <v>0.20399999999999999</v>
      </c>
      <c r="L29" s="237">
        <f t="shared" si="3"/>
        <v>0.27</v>
      </c>
      <c r="M29" s="430" t="s">
        <v>2050</v>
      </c>
      <c r="N29" s="292" t="s">
        <v>2478</v>
      </c>
      <c r="O29" s="69"/>
      <c r="P29" s="19" t="s">
        <v>2163</v>
      </c>
      <c r="Q29" s="267" t="s">
        <v>2164</v>
      </c>
      <c r="R29" s="42" t="s">
        <v>1925</v>
      </c>
      <c r="S29" s="43" t="s">
        <v>1928</v>
      </c>
      <c r="T29" s="43"/>
      <c r="U29" s="237"/>
      <c r="V29" s="41"/>
      <c r="W29" s="267" t="s">
        <v>2165</v>
      </c>
      <c r="X29" s="42" t="s">
        <v>1931</v>
      </c>
      <c r="Y29" s="237" t="s">
        <v>1968</v>
      </c>
      <c r="Z29" s="43" t="s">
        <v>2115</v>
      </c>
      <c r="AA29" s="43" t="s">
        <v>2035</v>
      </c>
      <c r="AB29" s="279"/>
      <c r="AC29" s="230"/>
      <c r="AD29" s="262" t="s">
        <v>2166</v>
      </c>
      <c r="AE29" s="42" t="s">
        <v>1963</v>
      </c>
      <c r="AF29" s="43" t="s">
        <v>1965</v>
      </c>
      <c r="AG29" s="43" t="s">
        <v>2117</v>
      </c>
      <c r="AH29" s="230" t="s">
        <v>2035</v>
      </c>
      <c r="AI29" s="65"/>
      <c r="AJ29" s="4" t="s">
        <v>202</v>
      </c>
      <c r="AL29" s="4" t="s">
        <v>135</v>
      </c>
      <c r="AM29" s="4" t="s">
        <v>203</v>
      </c>
      <c r="AO29" s="8" t="s">
        <v>194</v>
      </c>
      <c r="AP29" s="12">
        <v>0.16</v>
      </c>
      <c r="AQ29" s="156" t="s">
        <v>138</v>
      </c>
      <c r="AR29" s="148" t="s">
        <v>2333</v>
      </c>
      <c r="AS29" s="171" t="str">
        <f t="shared" si="0"/>
        <v>東京都多摩市</v>
      </c>
      <c r="AT29" s="146">
        <v>11.12</v>
      </c>
      <c r="AU29" s="148">
        <v>10.88</v>
      </c>
      <c r="AV29" s="171">
        <v>10.72</v>
      </c>
      <c r="AW29" s="8" t="s">
        <v>2482</v>
      </c>
      <c r="AX29" s="12">
        <v>0.45</v>
      </c>
      <c r="AY29" s="69"/>
      <c r="AZ29" s="69"/>
      <c r="BA29" s="69"/>
      <c r="BB29" s="69"/>
    </row>
    <row r="30" spans="1:54" ht="14.4">
      <c r="A30" s="19" t="s">
        <v>1920</v>
      </c>
      <c r="B30" s="308" t="s">
        <v>2194</v>
      </c>
      <c r="C30" s="42">
        <v>0.14399999999999999</v>
      </c>
      <c r="D30" s="43">
        <v>4.8000000000000001E-2</v>
      </c>
      <c r="E30" s="237">
        <v>4.2000000000000003E-2</v>
      </c>
      <c r="F30" s="267" t="s">
        <v>2237</v>
      </c>
      <c r="G30" s="240" t="s">
        <v>1967</v>
      </c>
      <c r="H30" s="229" t="s">
        <v>1958</v>
      </c>
      <c r="I30" s="241" t="s">
        <v>1957</v>
      </c>
      <c r="J30" s="194">
        <f t="shared" si="1"/>
        <v>0.14399999999999999</v>
      </c>
      <c r="K30" s="43">
        <f t="shared" si="2"/>
        <v>0.186</v>
      </c>
      <c r="L30" s="237">
        <f t="shared" si="3"/>
        <v>0.23400000000000001</v>
      </c>
      <c r="M30" s="430" t="s">
        <v>2050</v>
      </c>
      <c r="N30" s="292" t="s">
        <v>2474</v>
      </c>
      <c r="O30" s="69"/>
      <c r="P30" s="19" t="s">
        <v>1920</v>
      </c>
      <c r="Q30" s="267" t="s">
        <v>1981</v>
      </c>
      <c r="R30" s="42" t="s">
        <v>1925</v>
      </c>
      <c r="S30" s="43" t="s">
        <v>1928</v>
      </c>
      <c r="T30" s="43"/>
      <c r="U30" s="237"/>
      <c r="V30" s="41"/>
      <c r="W30" s="267" t="s">
        <v>2007</v>
      </c>
      <c r="X30" s="42" t="s">
        <v>1931</v>
      </c>
      <c r="Y30" s="237" t="s">
        <v>1968</v>
      </c>
      <c r="Z30" s="43" t="s">
        <v>2115</v>
      </c>
      <c r="AA30" s="43" t="s">
        <v>2035</v>
      </c>
      <c r="AB30" s="279"/>
      <c r="AC30" s="230"/>
      <c r="AD30" s="262" t="s">
        <v>2028</v>
      </c>
      <c r="AE30" s="42" t="s">
        <v>1963</v>
      </c>
      <c r="AF30" s="43" t="s">
        <v>1965</v>
      </c>
      <c r="AG30" s="43" t="s">
        <v>2117</v>
      </c>
      <c r="AH30" s="230" t="s">
        <v>2035</v>
      </c>
      <c r="AI30" s="65"/>
      <c r="AJ30" s="4" t="s">
        <v>206</v>
      </c>
      <c r="AL30" s="4" t="s">
        <v>135</v>
      </c>
      <c r="AM30" s="4" t="s">
        <v>207</v>
      </c>
      <c r="AO30" s="8" t="s">
        <v>194</v>
      </c>
      <c r="AP30" s="12">
        <v>0.16</v>
      </c>
      <c r="AQ30" s="156" t="s">
        <v>204</v>
      </c>
      <c r="AR30" s="148" t="s">
        <v>2334</v>
      </c>
      <c r="AS30" s="171" t="str">
        <f t="shared" si="0"/>
        <v>神奈川県横浜市</v>
      </c>
      <c r="AT30" s="146">
        <v>11.12</v>
      </c>
      <c r="AU30" s="148">
        <v>10.88</v>
      </c>
      <c r="AV30" s="171">
        <v>10.72</v>
      </c>
      <c r="AW30" s="8" t="s">
        <v>205</v>
      </c>
      <c r="AX30" s="12">
        <v>0.45</v>
      </c>
      <c r="AY30" s="69"/>
      <c r="AZ30" s="69"/>
      <c r="BA30" s="69"/>
      <c r="BB30" s="69"/>
    </row>
    <row r="31" spans="1:54" ht="14.4">
      <c r="A31" s="19" t="s">
        <v>205</v>
      </c>
      <c r="B31" s="308" t="s">
        <v>2195</v>
      </c>
      <c r="C31" s="42">
        <v>0.14399999999999999</v>
      </c>
      <c r="D31" s="43">
        <v>4.8000000000000001E-2</v>
      </c>
      <c r="E31" s="237">
        <v>4.2000000000000003E-2</v>
      </c>
      <c r="F31" s="267" t="s">
        <v>2238</v>
      </c>
      <c r="G31" s="240" t="s">
        <v>1967</v>
      </c>
      <c r="H31" s="229" t="s">
        <v>1958</v>
      </c>
      <c r="I31" s="241" t="s">
        <v>1957</v>
      </c>
      <c r="J31" s="194">
        <f t="shared" si="1"/>
        <v>0.14399999999999999</v>
      </c>
      <c r="K31" s="43">
        <f t="shared" si="2"/>
        <v>0.186</v>
      </c>
      <c r="L31" s="237">
        <f t="shared" si="3"/>
        <v>0.23400000000000001</v>
      </c>
      <c r="M31" s="430" t="s">
        <v>2050</v>
      </c>
      <c r="N31" s="292" t="s">
        <v>2474</v>
      </c>
      <c r="O31" s="69"/>
      <c r="P31" s="19" t="s">
        <v>205</v>
      </c>
      <c r="Q31" s="267" t="s">
        <v>1982</v>
      </c>
      <c r="R31" s="42" t="s">
        <v>1925</v>
      </c>
      <c r="S31" s="43" t="s">
        <v>1928</v>
      </c>
      <c r="T31" s="43"/>
      <c r="U31" s="237"/>
      <c r="V31" s="41"/>
      <c r="W31" s="267" t="s">
        <v>2008</v>
      </c>
      <c r="X31" s="42" t="s">
        <v>1931</v>
      </c>
      <c r="Y31" s="237" t="s">
        <v>1968</v>
      </c>
      <c r="Z31" s="43" t="s">
        <v>2115</v>
      </c>
      <c r="AA31" s="43" t="s">
        <v>2035</v>
      </c>
      <c r="AB31" s="279"/>
      <c r="AC31" s="230"/>
      <c r="AD31" s="262" t="s">
        <v>2029</v>
      </c>
      <c r="AE31" s="42" t="s">
        <v>1963</v>
      </c>
      <c r="AF31" s="43" t="s">
        <v>1965</v>
      </c>
      <c r="AG31" s="43" t="s">
        <v>2117</v>
      </c>
      <c r="AH31" s="230" t="s">
        <v>2035</v>
      </c>
      <c r="AI31" s="65"/>
      <c r="AJ31" s="4" t="s">
        <v>208</v>
      </c>
      <c r="AL31" s="4" t="s">
        <v>135</v>
      </c>
      <c r="AM31" s="4" t="s">
        <v>209</v>
      </c>
      <c r="AO31" s="8" t="s">
        <v>194</v>
      </c>
      <c r="AP31" s="12">
        <v>0.16</v>
      </c>
      <c r="AQ31" s="156" t="s">
        <v>204</v>
      </c>
      <c r="AR31" s="148" t="s">
        <v>2335</v>
      </c>
      <c r="AS31" s="171" t="str">
        <f t="shared" si="0"/>
        <v>神奈川県川崎市</v>
      </c>
      <c r="AT31" s="146">
        <v>11.12</v>
      </c>
      <c r="AU31" s="148">
        <v>10.88</v>
      </c>
      <c r="AV31" s="171">
        <v>10.72</v>
      </c>
      <c r="AW31" s="8" t="s">
        <v>2133</v>
      </c>
      <c r="AX31" s="12">
        <v>0.55000000000000004</v>
      </c>
      <c r="AY31" s="69"/>
      <c r="AZ31" s="69"/>
      <c r="BA31" s="69"/>
      <c r="BB31" s="69"/>
    </row>
    <row r="32" spans="1:54" ht="15" thickBot="1">
      <c r="A32" s="19" t="s">
        <v>2090</v>
      </c>
      <c r="B32" s="308" t="s">
        <v>2196</v>
      </c>
      <c r="C32" s="42">
        <v>0.14399999999999999</v>
      </c>
      <c r="D32" s="43">
        <v>4.8000000000000001E-2</v>
      </c>
      <c r="E32" s="237">
        <v>4.2000000000000003E-2</v>
      </c>
      <c r="F32" s="267" t="s">
        <v>2239</v>
      </c>
      <c r="G32" s="240" t="s">
        <v>1967</v>
      </c>
      <c r="H32" s="229" t="s">
        <v>1958</v>
      </c>
      <c r="I32" s="241" t="s">
        <v>1957</v>
      </c>
      <c r="J32" s="194">
        <f t="shared" ref="J32" si="28">C32</f>
        <v>0.14399999999999999</v>
      </c>
      <c r="K32" s="43">
        <f t="shared" ref="K32" si="29">SUM(C32,E32)</f>
        <v>0.186</v>
      </c>
      <c r="L32" s="237">
        <f t="shared" ref="L32" si="30">SUM(C32:E32)</f>
        <v>0.23400000000000001</v>
      </c>
      <c r="M32" s="430" t="s">
        <v>2050</v>
      </c>
      <c r="N32" s="292" t="s">
        <v>2474</v>
      </c>
      <c r="O32" s="69"/>
      <c r="P32" s="19" t="s">
        <v>2090</v>
      </c>
      <c r="Q32" s="267" t="s">
        <v>2087</v>
      </c>
      <c r="R32" s="42" t="s">
        <v>1925</v>
      </c>
      <c r="S32" s="43" t="s">
        <v>1928</v>
      </c>
      <c r="T32" s="43"/>
      <c r="U32" s="237"/>
      <c r="V32" s="41"/>
      <c r="W32" s="267" t="s">
        <v>2088</v>
      </c>
      <c r="X32" s="42" t="s">
        <v>1931</v>
      </c>
      <c r="Y32" s="237" t="s">
        <v>1968</v>
      </c>
      <c r="Z32" s="43" t="s">
        <v>1930</v>
      </c>
      <c r="AA32" s="43" t="s">
        <v>1934</v>
      </c>
      <c r="AB32" s="279" t="s">
        <v>2115</v>
      </c>
      <c r="AC32" s="230" t="s">
        <v>2035</v>
      </c>
      <c r="AD32" s="262" t="s">
        <v>2089</v>
      </c>
      <c r="AE32" s="42" t="s">
        <v>1963</v>
      </c>
      <c r="AF32" s="43" t="s">
        <v>1965</v>
      </c>
      <c r="AG32" s="43" t="s">
        <v>2117</v>
      </c>
      <c r="AH32" s="230" t="s">
        <v>2035</v>
      </c>
      <c r="AI32" s="65"/>
      <c r="AJ32" s="4" t="s">
        <v>211</v>
      </c>
      <c r="AL32" s="4" t="s">
        <v>135</v>
      </c>
      <c r="AM32" s="4" t="s">
        <v>212</v>
      </c>
      <c r="AO32" s="13" t="s">
        <v>194</v>
      </c>
      <c r="AP32" s="14">
        <v>0.16</v>
      </c>
      <c r="AQ32" s="172" t="s">
        <v>210</v>
      </c>
      <c r="AR32" s="167" t="s">
        <v>2336</v>
      </c>
      <c r="AS32" s="180" t="str">
        <f t="shared" si="0"/>
        <v>大阪府大阪市</v>
      </c>
      <c r="AT32" s="150">
        <v>11.12</v>
      </c>
      <c r="AU32" s="151">
        <v>10.88</v>
      </c>
      <c r="AV32" s="218">
        <v>10.72</v>
      </c>
      <c r="AW32" s="8" t="s">
        <v>2134</v>
      </c>
      <c r="AX32" s="12">
        <v>0.55000000000000004</v>
      </c>
      <c r="AY32" s="69"/>
      <c r="AZ32" s="69"/>
      <c r="BA32" s="69"/>
      <c r="BB32" s="69"/>
    </row>
    <row r="33" spans="1:50" ht="14.4">
      <c r="A33" s="19" t="s">
        <v>2091</v>
      </c>
      <c r="B33" s="308" t="s">
        <v>2197</v>
      </c>
      <c r="C33" s="42">
        <v>0.14399999999999999</v>
      </c>
      <c r="D33" s="43">
        <v>4.8000000000000001E-2</v>
      </c>
      <c r="E33" s="237">
        <v>4.2000000000000003E-2</v>
      </c>
      <c r="F33" s="267" t="s">
        <v>2240</v>
      </c>
      <c r="G33" s="240" t="s">
        <v>1967</v>
      </c>
      <c r="H33" s="229" t="s">
        <v>1958</v>
      </c>
      <c r="I33" s="241" t="s">
        <v>1957</v>
      </c>
      <c r="J33" s="194">
        <f t="shared" si="1"/>
        <v>0.14399999999999999</v>
      </c>
      <c r="K33" s="43">
        <f t="shared" si="2"/>
        <v>0.186</v>
      </c>
      <c r="L33" s="237">
        <f t="shared" si="3"/>
        <v>0.23400000000000001</v>
      </c>
      <c r="M33" s="430" t="s">
        <v>2050</v>
      </c>
      <c r="N33" s="292" t="s">
        <v>2475</v>
      </c>
      <c r="O33" s="69"/>
      <c r="P33" s="19" t="s">
        <v>2091</v>
      </c>
      <c r="Q33" s="267" t="s">
        <v>1991</v>
      </c>
      <c r="R33" s="42" t="s">
        <v>1925</v>
      </c>
      <c r="S33" s="43" t="s">
        <v>1928</v>
      </c>
      <c r="T33" s="43"/>
      <c r="U33" s="237"/>
      <c r="V33" s="41"/>
      <c r="W33" s="267" t="s">
        <v>2009</v>
      </c>
      <c r="X33" s="42" t="s">
        <v>1931</v>
      </c>
      <c r="Y33" s="237" t="s">
        <v>1968</v>
      </c>
      <c r="Z33" s="43" t="s">
        <v>1930</v>
      </c>
      <c r="AA33" s="43" t="s">
        <v>1934</v>
      </c>
      <c r="AB33" s="279" t="s">
        <v>2115</v>
      </c>
      <c r="AC33" s="230" t="s">
        <v>2035</v>
      </c>
      <c r="AD33" s="262" t="s">
        <v>2030</v>
      </c>
      <c r="AE33" s="42" t="s">
        <v>1963</v>
      </c>
      <c r="AF33" s="43" t="s">
        <v>1965</v>
      </c>
      <c r="AG33" s="43" t="s">
        <v>2117</v>
      </c>
      <c r="AH33" s="230" t="s">
        <v>2035</v>
      </c>
      <c r="AJ33" s="4" t="s">
        <v>216</v>
      </c>
      <c r="AL33" s="4" t="s">
        <v>135</v>
      </c>
      <c r="AM33" s="4" t="s">
        <v>217</v>
      </c>
      <c r="AO33" s="10" t="s">
        <v>213</v>
      </c>
      <c r="AP33" s="70">
        <v>0.15</v>
      </c>
      <c r="AQ33" s="155" t="s">
        <v>214</v>
      </c>
      <c r="AR33" s="170" t="s">
        <v>215</v>
      </c>
      <c r="AS33" s="174" t="str">
        <f t="shared" si="0"/>
        <v>埼玉県さいたま市</v>
      </c>
      <c r="AT33" s="181">
        <v>11.05</v>
      </c>
      <c r="AU33" s="170">
        <v>10.83</v>
      </c>
      <c r="AV33" s="217">
        <v>10.68</v>
      </c>
      <c r="AW33" s="8" t="s">
        <v>2483</v>
      </c>
      <c r="AX33" s="12">
        <v>0.45</v>
      </c>
    </row>
    <row r="34" spans="1:50" ht="14.4">
      <c r="A34" s="19" t="s">
        <v>1921</v>
      </c>
      <c r="B34" s="308" t="s">
        <v>2198</v>
      </c>
      <c r="C34" s="42">
        <v>0.10199999999999999</v>
      </c>
      <c r="D34" s="43">
        <v>0.03</v>
      </c>
      <c r="E34" s="237">
        <v>2.4E-2</v>
      </c>
      <c r="F34" s="267" t="s">
        <v>2241</v>
      </c>
      <c r="G34" s="240" t="s">
        <v>1967</v>
      </c>
      <c r="H34" s="229" t="s">
        <v>1958</v>
      </c>
      <c r="I34" s="241" t="s">
        <v>1957</v>
      </c>
      <c r="J34" s="194">
        <f t="shared" si="1"/>
        <v>0.10199999999999999</v>
      </c>
      <c r="K34" s="43">
        <f t="shared" si="2"/>
        <v>0.126</v>
      </c>
      <c r="L34" s="237">
        <f t="shared" si="3"/>
        <v>0.156</v>
      </c>
      <c r="M34" s="430" t="s">
        <v>2050</v>
      </c>
      <c r="N34" s="292" t="s">
        <v>2474</v>
      </c>
      <c r="O34" s="69"/>
      <c r="P34" s="19" t="s">
        <v>1921</v>
      </c>
      <c r="Q34" s="267" t="s">
        <v>1983</v>
      </c>
      <c r="R34" s="42" t="s">
        <v>1925</v>
      </c>
      <c r="S34" s="43" t="s">
        <v>1928</v>
      </c>
      <c r="T34" s="43"/>
      <c r="U34" s="237"/>
      <c r="V34" s="41"/>
      <c r="W34" s="267" t="s">
        <v>2010</v>
      </c>
      <c r="X34" s="42" t="s">
        <v>1931</v>
      </c>
      <c r="Y34" s="237" t="s">
        <v>1968</v>
      </c>
      <c r="Z34" s="43" t="s">
        <v>2115</v>
      </c>
      <c r="AA34" s="43" t="s">
        <v>2035</v>
      </c>
      <c r="AB34" s="279"/>
      <c r="AC34" s="230"/>
      <c r="AD34" s="262" t="s">
        <v>2031</v>
      </c>
      <c r="AE34" s="42" t="s">
        <v>1963</v>
      </c>
      <c r="AF34" s="43" t="s">
        <v>1965</v>
      </c>
      <c r="AG34" s="43" t="s">
        <v>2117</v>
      </c>
      <c r="AH34" s="230" t="s">
        <v>2035</v>
      </c>
      <c r="AJ34" s="4" t="s">
        <v>219</v>
      </c>
      <c r="AL34" s="4" t="s">
        <v>135</v>
      </c>
      <c r="AM34" s="4" t="s">
        <v>220</v>
      </c>
      <c r="AO34" s="8" t="s">
        <v>213</v>
      </c>
      <c r="AP34" s="12">
        <v>0.15</v>
      </c>
      <c r="AQ34" s="156" t="s">
        <v>1935</v>
      </c>
      <c r="AR34" s="148" t="s">
        <v>218</v>
      </c>
      <c r="AS34" s="160" t="str">
        <f t="shared" si="0"/>
        <v>千葉県千葉市</v>
      </c>
      <c r="AT34" s="146">
        <v>11.05</v>
      </c>
      <c r="AU34" s="148">
        <v>10.83</v>
      </c>
      <c r="AV34" s="171">
        <v>10.68</v>
      </c>
      <c r="AW34" s="8" t="s">
        <v>2485</v>
      </c>
      <c r="AX34" s="12">
        <v>0.45</v>
      </c>
    </row>
    <row r="35" spans="1:50" ht="14.4">
      <c r="A35" s="19" t="s">
        <v>2092</v>
      </c>
      <c r="B35" s="308" t="s">
        <v>2199</v>
      </c>
      <c r="C35" s="42">
        <v>0.10199999999999999</v>
      </c>
      <c r="D35" s="43">
        <v>0.03</v>
      </c>
      <c r="E35" s="237">
        <v>2.4E-2</v>
      </c>
      <c r="F35" s="267" t="s">
        <v>2256</v>
      </c>
      <c r="G35" s="240" t="s">
        <v>1967</v>
      </c>
      <c r="H35" s="229" t="s">
        <v>1958</v>
      </c>
      <c r="I35" s="241" t="s">
        <v>1957</v>
      </c>
      <c r="J35" s="194">
        <f t="shared" ref="J35" si="31">C35</f>
        <v>0.10199999999999999</v>
      </c>
      <c r="K35" s="43">
        <f t="shared" ref="K35" si="32">SUM(C35,E35)</f>
        <v>0.126</v>
      </c>
      <c r="L35" s="237">
        <f t="shared" ref="L35" si="33">SUM(C35:E35)</f>
        <v>0.156</v>
      </c>
      <c r="M35" s="430" t="s">
        <v>2050</v>
      </c>
      <c r="N35" s="292" t="s">
        <v>2474</v>
      </c>
      <c r="O35" s="69"/>
      <c r="P35" s="19" t="s">
        <v>2092</v>
      </c>
      <c r="Q35" s="267" t="s">
        <v>2093</v>
      </c>
      <c r="R35" s="42" t="s">
        <v>1925</v>
      </c>
      <c r="S35" s="43" t="s">
        <v>1928</v>
      </c>
      <c r="T35" s="43"/>
      <c r="U35" s="237"/>
      <c r="V35" s="41"/>
      <c r="W35" s="267" t="s">
        <v>2094</v>
      </c>
      <c r="X35" s="42" t="s">
        <v>1931</v>
      </c>
      <c r="Y35" s="237" t="s">
        <v>1968</v>
      </c>
      <c r="Z35" s="43" t="s">
        <v>1930</v>
      </c>
      <c r="AA35" s="43" t="s">
        <v>1934</v>
      </c>
      <c r="AB35" s="279" t="s">
        <v>2115</v>
      </c>
      <c r="AC35" s="230" t="s">
        <v>2035</v>
      </c>
      <c r="AD35" s="262" t="s">
        <v>2095</v>
      </c>
      <c r="AE35" s="42" t="s">
        <v>1963</v>
      </c>
      <c r="AF35" s="43" t="s">
        <v>1965</v>
      </c>
      <c r="AG35" s="43" t="s">
        <v>2117</v>
      </c>
      <c r="AH35" s="230" t="s">
        <v>2035</v>
      </c>
      <c r="AJ35" s="4" t="s">
        <v>222</v>
      </c>
      <c r="AL35" s="4" t="s">
        <v>135</v>
      </c>
      <c r="AM35" s="4" t="s">
        <v>223</v>
      </c>
      <c r="AO35" s="8" t="s">
        <v>213</v>
      </c>
      <c r="AP35" s="12">
        <v>0.15</v>
      </c>
      <c r="AQ35" s="156" t="s">
        <v>1935</v>
      </c>
      <c r="AR35" s="148" t="s">
        <v>221</v>
      </c>
      <c r="AS35" s="160" t="str">
        <f t="shared" si="0"/>
        <v>千葉県浦安市</v>
      </c>
      <c r="AT35" s="146">
        <v>11.05</v>
      </c>
      <c r="AU35" s="148">
        <v>10.83</v>
      </c>
      <c r="AV35" s="171">
        <v>10.68</v>
      </c>
      <c r="AW35" s="8" t="s">
        <v>2486</v>
      </c>
      <c r="AX35" s="12">
        <v>0.45</v>
      </c>
    </row>
    <row r="36" spans="1:50" ht="14.4">
      <c r="A36" s="19" t="s">
        <v>2096</v>
      </c>
      <c r="B36" s="308" t="s">
        <v>2200</v>
      </c>
      <c r="C36" s="42">
        <v>0.10199999999999999</v>
      </c>
      <c r="D36" s="43">
        <v>0.03</v>
      </c>
      <c r="E36" s="237">
        <v>2.4E-2</v>
      </c>
      <c r="F36" s="267" t="s">
        <v>2257</v>
      </c>
      <c r="G36" s="240" t="s">
        <v>1967</v>
      </c>
      <c r="H36" s="229" t="s">
        <v>1958</v>
      </c>
      <c r="I36" s="241" t="s">
        <v>1957</v>
      </c>
      <c r="J36" s="194">
        <f t="shared" si="1"/>
        <v>0.10199999999999999</v>
      </c>
      <c r="K36" s="43">
        <f t="shared" si="2"/>
        <v>0.126</v>
      </c>
      <c r="L36" s="237">
        <f t="shared" si="3"/>
        <v>0.156</v>
      </c>
      <c r="M36" s="430" t="s">
        <v>2050</v>
      </c>
      <c r="N36" s="292" t="s">
        <v>2475</v>
      </c>
      <c r="O36" s="69"/>
      <c r="P36" s="19" t="s">
        <v>2096</v>
      </c>
      <c r="Q36" s="267" t="s">
        <v>2269</v>
      </c>
      <c r="R36" s="42" t="s">
        <v>1925</v>
      </c>
      <c r="S36" s="43" t="s">
        <v>1928</v>
      </c>
      <c r="T36" s="43"/>
      <c r="U36" s="237"/>
      <c r="V36" s="41"/>
      <c r="W36" s="267" t="s">
        <v>2011</v>
      </c>
      <c r="X36" s="42" t="s">
        <v>1931</v>
      </c>
      <c r="Y36" s="237" t="s">
        <v>1968</v>
      </c>
      <c r="Z36" s="43" t="s">
        <v>1930</v>
      </c>
      <c r="AA36" s="43" t="s">
        <v>1934</v>
      </c>
      <c r="AB36" s="279" t="s">
        <v>2115</v>
      </c>
      <c r="AC36" s="230" t="s">
        <v>2035</v>
      </c>
      <c r="AD36" s="262" t="s">
        <v>2299</v>
      </c>
      <c r="AE36" s="42" t="s">
        <v>1963</v>
      </c>
      <c r="AF36" s="43" t="s">
        <v>1965</v>
      </c>
      <c r="AG36" s="43" t="s">
        <v>2117</v>
      </c>
      <c r="AH36" s="230" t="s">
        <v>2035</v>
      </c>
      <c r="AJ36" s="4" t="s">
        <v>225</v>
      </c>
      <c r="AL36" s="4" t="s">
        <v>135</v>
      </c>
      <c r="AM36" s="4" t="s">
        <v>226</v>
      </c>
      <c r="AO36" s="8" t="s">
        <v>213</v>
      </c>
      <c r="AP36" s="12">
        <v>0.15</v>
      </c>
      <c r="AQ36" s="156" t="s">
        <v>138</v>
      </c>
      <c r="AR36" s="148" t="s">
        <v>224</v>
      </c>
      <c r="AS36" s="160" t="str">
        <f t="shared" si="0"/>
        <v>東京都八王子市</v>
      </c>
      <c r="AT36" s="146">
        <v>11.05</v>
      </c>
      <c r="AU36" s="148">
        <v>10.83</v>
      </c>
      <c r="AV36" s="171">
        <v>10.68</v>
      </c>
      <c r="AW36" s="19" t="s">
        <v>2212</v>
      </c>
      <c r="AX36" s="12">
        <v>0.45</v>
      </c>
    </row>
    <row r="37" spans="1:50" ht="14.4">
      <c r="A37" s="19" t="s">
        <v>2212</v>
      </c>
      <c r="B37" s="308" t="s">
        <v>2201</v>
      </c>
      <c r="C37" s="42">
        <v>7.8E-2</v>
      </c>
      <c r="D37" s="43">
        <v>1.7999999999999999E-2</v>
      </c>
      <c r="E37" s="237">
        <v>1.2E-2</v>
      </c>
      <c r="F37" s="267" t="s">
        <v>2258</v>
      </c>
      <c r="G37" s="240" t="s">
        <v>1967</v>
      </c>
      <c r="H37" s="229" t="s">
        <v>1958</v>
      </c>
      <c r="I37" s="241" t="s">
        <v>1957</v>
      </c>
      <c r="J37" s="194">
        <f t="shared" ref="J37" si="34">C37</f>
        <v>7.8E-2</v>
      </c>
      <c r="K37" s="43">
        <f t="shared" ref="K37" si="35">SUM(C37,E37)</f>
        <v>0.09</v>
      </c>
      <c r="L37" s="237">
        <f t="shared" ref="L37" si="36">SUM(C37:E37)</f>
        <v>0.108</v>
      </c>
      <c r="M37" s="430" t="s">
        <v>2050</v>
      </c>
      <c r="N37" s="292" t="s">
        <v>2474</v>
      </c>
      <c r="O37" s="69"/>
      <c r="P37" s="19" t="s">
        <v>2212</v>
      </c>
      <c r="Q37" s="267" t="s">
        <v>2270</v>
      </c>
      <c r="R37" s="42" t="s">
        <v>1925</v>
      </c>
      <c r="S37" s="43" t="s">
        <v>1928</v>
      </c>
      <c r="T37" s="43"/>
      <c r="U37" s="237"/>
      <c r="V37" s="41"/>
      <c r="W37" s="267" t="s">
        <v>2281</v>
      </c>
      <c r="X37" s="42" t="s">
        <v>1931</v>
      </c>
      <c r="Y37" s="237" t="s">
        <v>1968</v>
      </c>
      <c r="Z37" s="43" t="s">
        <v>1930</v>
      </c>
      <c r="AA37" s="43" t="s">
        <v>1934</v>
      </c>
      <c r="AB37" s="279" t="s">
        <v>2115</v>
      </c>
      <c r="AC37" s="230" t="s">
        <v>2035</v>
      </c>
      <c r="AD37" s="262" t="s">
        <v>2300</v>
      </c>
      <c r="AE37" s="42" t="s">
        <v>1963</v>
      </c>
      <c r="AF37" s="43" t="s">
        <v>1965</v>
      </c>
      <c r="AG37" s="43" t="s">
        <v>2117</v>
      </c>
      <c r="AH37" s="230" t="s">
        <v>2035</v>
      </c>
      <c r="AJ37" s="4" t="s">
        <v>228</v>
      </c>
      <c r="AL37" s="4" t="s">
        <v>135</v>
      </c>
      <c r="AM37" s="4" t="s">
        <v>229</v>
      </c>
      <c r="AO37" s="8" t="s">
        <v>213</v>
      </c>
      <c r="AP37" s="12">
        <v>0.15</v>
      </c>
      <c r="AQ37" s="156" t="s">
        <v>138</v>
      </c>
      <c r="AR37" s="148" t="s">
        <v>227</v>
      </c>
      <c r="AS37" s="160" t="str">
        <f t="shared" si="0"/>
        <v>東京都武蔵野市</v>
      </c>
      <c r="AT37" s="146">
        <v>11.05</v>
      </c>
      <c r="AU37" s="148">
        <v>10.83</v>
      </c>
      <c r="AV37" s="171">
        <v>10.68</v>
      </c>
      <c r="AW37" s="19" t="s">
        <v>2213</v>
      </c>
      <c r="AX37" s="12">
        <v>0.45</v>
      </c>
    </row>
    <row r="38" spans="1:50" ht="14.4">
      <c r="A38" s="19" t="s">
        <v>2213</v>
      </c>
      <c r="B38" s="308" t="s">
        <v>2202</v>
      </c>
      <c r="C38" s="42">
        <v>7.8E-2</v>
      </c>
      <c r="D38" s="43">
        <v>1.7999999999999999E-2</v>
      </c>
      <c r="E38" s="237">
        <v>1.2E-2</v>
      </c>
      <c r="F38" s="267" t="s">
        <v>2259</v>
      </c>
      <c r="G38" s="240" t="s">
        <v>1967</v>
      </c>
      <c r="H38" s="229" t="s">
        <v>1958</v>
      </c>
      <c r="I38" s="241" t="s">
        <v>1957</v>
      </c>
      <c r="J38" s="194">
        <f t="shared" si="1"/>
        <v>7.8E-2</v>
      </c>
      <c r="K38" s="43">
        <f t="shared" si="2"/>
        <v>0.09</v>
      </c>
      <c r="L38" s="237">
        <f t="shared" si="3"/>
        <v>0.108</v>
      </c>
      <c r="M38" s="430" t="s">
        <v>2050</v>
      </c>
      <c r="N38" s="292" t="s">
        <v>2475</v>
      </c>
      <c r="O38" s="69"/>
      <c r="P38" s="19" t="s">
        <v>2213</v>
      </c>
      <c r="Q38" s="267" t="s">
        <v>2271</v>
      </c>
      <c r="R38" s="42" t="s">
        <v>1925</v>
      </c>
      <c r="S38" s="43" t="s">
        <v>1928</v>
      </c>
      <c r="T38" s="43"/>
      <c r="U38" s="237"/>
      <c r="V38" s="41"/>
      <c r="W38" s="267" t="s">
        <v>2282</v>
      </c>
      <c r="X38" s="42" t="s">
        <v>1931</v>
      </c>
      <c r="Y38" s="237" t="s">
        <v>1968</v>
      </c>
      <c r="Z38" s="43" t="s">
        <v>1930</v>
      </c>
      <c r="AA38" s="43" t="s">
        <v>1934</v>
      </c>
      <c r="AB38" s="279" t="s">
        <v>2115</v>
      </c>
      <c r="AC38" s="230" t="s">
        <v>2035</v>
      </c>
      <c r="AD38" s="262" t="s">
        <v>2301</v>
      </c>
      <c r="AE38" s="42" t="s">
        <v>1963</v>
      </c>
      <c r="AF38" s="43" t="s">
        <v>1965</v>
      </c>
      <c r="AG38" s="43" t="s">
        <v>2117</v>
      </c>
      <c r="AH38" s="230" t="s">
        <v>2035</v>
      </c>
      <c r="AJ38" s="4" t="s">
        <v>231</v>
      </c>
      <c r="AL38" s="4" t="s">
        <v>135</v>
      </c>
      <c r="AM38" s="4" t="s">
        <v>232</v>
      </c>
      <c r="AO38" s="8" t="s">
        <v>213</v>
      </c>
      <c r="AP38" s="12">
        <v>0.15</v>
      </c>
      <c r="AQ38" s="156" t="s">
        <v>138</v>
      </c>
      <c r="AR38" s="148" t="s">
        <v>230</v>
      </c>
      <c r="AS38" s="160" t="str">
        <f t="shared" si="0"/>
        <v>東京都三鷹市</v>
      </c>
      <c r="AT38" s="146">
        <v>11.05</v>
      </c>
      <c r="AU38" s="148">
        <v>10.83</v>
      </c>
      <c r="AV38" s="171">
        <v>10.68</v>
      </c>
      <c r="AW38" s="8" t="s">
        <v>2484</v>
      </c>
      <c r="AX38" s="12">
        <v>0.45</v>
      </c>
    </row>
    <row r="39" spans="1:50" ht="14.4">
      <c r="A39" s="299" t="s">
        <v>1922</v>
      </c>
      <c r="B39" s="308" t="s">
        <v>2203</v>
      </c>
      <c r="C39" s="201">
        <v>7.8E-2</v>
      </c>
      <c r="D39" s="281">
        <v>1.7999999999999999E-2</v>
      </c>
      <c r="E39" s="235">
        <v>1.2E-2</v>
      </c>
      <c r="F39" s="299" t="s">
        <v>2242</v>
      </c>
      <c r="G39" s="243" t="s">
        <v>1967</v>
      </c>
      <c r="H39" s="244" t="s">
        <v>1958</v>
      </c>
      <c r="I39" s="245" t="s">
        <v>1957</v>
      </c>
      <c r="J39" s="287">
        <f t="shared" ref="J39:J40" si="37">C39</f>
        <v>7.8E-2</v>
      </c>
      <c r="K39" s="281">
        <f t="shared" ref="K39:K40" si="38">SUM(C39,E39)</f>
        <v>0.09</v>
      </c>
      <c r="L39" s="235">
        <f t="shared" ref="L39:L40" si="39">SUM(C39:E39)</f>
        <v>0.108</v>
      </c>
      <c r="M39" s="430" t="s">
        <v>2050</v>
      </c>
      <c r="N39" s="292" t="s">
        <v>2474</v>
      </c>
      <c r="O39" s="69"/>
      <c r="P39" s="299" t="s">
        <v>1922</v>
      </c>
      <c r="Q39" s="299" t="s">
        <v>1984</v>
      </c>
      <c r="R39" s="201" t="s">
        <v>1925</v>
      </c>
      <c r="S39" s="281" t="s">
        <v>1928</v>
      </c>
      <c r="T39" s="281"/>
      <c r="U39" s="235"/>
      <c r="V39" s="230"/>
      <c r="W39" s="299" t="s">
        <v>2012</v>
      </c>
      <c r="X39" s="201" t="s">
        <v>1931</v>
      </c>
      <c r="Y39" s="235" t="s">
        <v>1968</v>
      </c>
      <c r="Z39" s="281" t="s">
        <v>2115</v>
      </c>
      <c r="AA39" s="281" t="s">
        <v>2035</v>
      </c>
      <c r="AB39" s="282"/>
      <c r="AC39" s="283"/>
      <c r="AD39" s="348" t="s">
        <v>2032</v>
      </c>
      <c r="AE39" s="201" t="s">
        <v>1963</v>
      </c>
      <c r="AF39" s="281" t="s">
        <v>1965</v>
      </c>
      <c r="AG39" s="281" t="s">
        <v>2117</v>
      </c>
      <c r="AH39" s="283" t="s">
        <v>2035</v>
      </c>
      <c r="AJ39" s="4" t="s">
        <v>234</v>
      </c>
      <c r="AL39" s="4" t="s">
        <v>135</v>
      </c>
      <c r="AM39" s="4" t="s">
        <v>235</v>
      </c>
      <c r="AO39" s="8" t="s">
        <v>213</v>
      </c>
      <c r="AP39" s="12">
        <v>0.15</v>
      </c>
      <c r="AQ39" s="156" t="s">
        <v>138</v>
      </c>
      <c r="AR39" s="148" t="s">
        <v>233</v>
      </c>
      <c r="AS39" s="160" t="str">
        <f t="shared" si="0"/>
        <v>東京都青梅市</v>
      </c>
      <c r="AT39" s="146">
        <v>11.05</v>
      </c>
      <c r="AU39" s="148">
        <v>10.83</v>
      </c>
      <c r="AV39" s="171">
        <v>10.68</v>
      </c>
      <c r="AW39" s="13" t="s">
        <v>2214</v>
      </c>
      <c r="AX39" s="14">
        <v>0.45</v>
      </c>
    </row>
    <row r="40" spans="1:50" ht="15" thickBot="1">
      <c r="A40" s="193" t="s">
        <v>2214</v>
      </c>
      <c r="B40" s="307" t="s">
        <v>2204</v>
      </c>
      <c r="C40" s="201">
        <v>7.8E-2</v>
      </c>
      <c r="D40" s="281">
        <v>1.7999999999999999E-2</v>
      </c>
      <c r="E40" s="235">
        <v>1.2E-2</v>
      </c>
      <c r="F40" s="267" t="s">
        <v>2260</v>
      </c>
      <c r="G40" s="243" t="s">
        <v>1967</v>
      </c>
      <c r="H40" s="244" t="s">
        <v>1958</v>
      </c>
      <c r="I40" s="245" t="s">
        <v>1957</v>
      </c>
      <c r="J40" s="287">
        <f t="shared" si="37"/>
        <v>7.8E-2</v>
      </c>
      <c r="K40" s="281">
        <f t="shared" si="38"/>
        <v>0.09</v>
      </c>
      <c r="L40" s="235">
        <f t="shared" si="39"/>
        <v>0.108</v>
      </c>
      <c r="M40" s="430" t="s">
        <v>2050</v>
      </c>
      <c r="N40" s="292" t="s">
        <v>2474</v>
      </c>
      <c r="O40" s="69"/>
      <c r="P40" s="193" t="s">
        <v>2214</v>
      </c>
      <c r="Q40" s="267" t="s">
        <v>2272</v>
      </c>
      <c r="R40" s="201" t="s">
        <v>1925</v>
      </c>
      <c r="S40" s="281" t="s">
        <v>1928</v>
      </c>
      <c r="T40" s="281"/>
      <c r="U40" s="235"/>
      <c r="V40" s="230"/>
      <c r="W40" s="267" t="s">
        <v>2283</v>
      </c>
      <c r="X40" s="201" t="s">
        <v>1931</v>
      </c>
      <c r="Y40" s="235" t="s">
        <v>1968</v>
      </c>
      <c r="Z40" s="43" t="s">
        <v>1930</v>
      </c>
      <c r="AA40" s="43" t="s">
        <v>1934</v>
      </c>
      <c r="AB40" s="282" t="s">
        <v>2115</v>
      </c>
      <c r="AC40" s="283" t="s">
        <v>2035</v>
      </c>
      <c r="AD40" s="349" t="s">
        <v>2302</v>
      </c>
      <c r="AE40" s="201" t="s">
        <v>1963</v>
      </c>
      <c r="AF40" s="281" t="s">
        <v>1965</v>
      </c>
      <c r="AG40" s="281" t="s">
        <v>2117</v>
      </c>
      <c r="AH40" s="283" t="s">
        <v>2035</v>
      </c>
      <c r="AJ40" s="4" t="s">
        <v>236</v>
      </c>
      <c r="AL40" s="4" t="s">
        <v>135</v>
      </c>
      <c r="AM40" s="4" t="s">
        <v>237</v>
      </c>
      <c r="AO40" s="8" t="s">
        <v>213</v>
      </c>
      <c r="AP40" s="12">
        <v>0.15</v>
      </c>
      <c r="AQ40" s="156" t="s">
        <v>138</v>
      </c>
      <c r="AR40" s="148" t="s">
        <v>1936</v>
      </c>
      <c r="AS40" s="160" t="str">
        <f t="shared" si="0"/>
        <v>東京都府中市</v>
      </c>
      <c r="AT40" s="146">
        <v>11.05</v>
      </c>
      <c r="AU40" s="148">
        <v>10.83</v>
      </c>
      <c r="AV40" s="160">
        <v>10.68</v>
      </c>
      <c r="AW40" s="13" t="s">
        <v>2215</v>
      </c>
      <c r="AX40" s="14">
        <v>0.45</v>
      </c>
    </row>
    <row r="41" spans="1:50" ht="15" thickBot="1">
      <c r="A41" s="19" t="s">
        <v>2215</v>
      </c>
      <c r="B41" s="309" t="s">
        <v>2205</v>
      </c>
      <c r="C41" s="201">
        <v>7.8E-2</v>
      </c>
      <c r="D41" s="281">
        <v>1.7999999999999999E-2</v>
      </c>
      <c r="E41" s="235">
        <v>1.2E-2</v>
      </c>
      <c r="F41" s="284" t="s">
        <v>2261</v>
      </c>
      <c r="G41" s="243" t="s">
        <v>1967</v>
      </c>
      <c r="H41" s="244" t="s">
        <v>1958</v>
      </c>
      <c r="I41" s="245" t="s">
        <v>1957</v>
      </c>
      <c r="J41" s="287">
        <f t="shared" si="1"/>
        <v>7.8E-2</v>
      </c>
      <c r="K41" s="281">
        <f t="shared" si="2"/>
        <v>0.09</v>
      </c>
      <c r="L41" s="235">
        <f t="shared" si="3"/>
        <v>0.108</v>
      </c>
      <c r="M41" s="431" t="s">
        <v>2050</v>
      </c>
      <c r="N41" s="293" t="s">
        <v>2475</v>
      </c>
      <c r="O41" s="69"/>
      <c r="P41" s="19" t="s">
        <v>2215</v>
      </c>
      <c r="Q41" s="267" t="s">
        <v>2273</v>
      </c>
      <c r="R41" s="201" t="s">
        <v>1925</v>
      </c>
      <c r="S41" s="281" t="s">
        <v>1928</v>
      </c>
      <c r="T41" s="281"/>
      <c r="U41" s="235"/>
      <c r="V41" s="272"/>
      <c r="W41" s="267" t="s">
        <v>2284</v>
      </c>
      <c r="X41" s="44" t="s">
        <v>1931</v>
      </c>
      <c r="Y41" s="238" t="s">
        <v>1968</v>
      </c>
      <c r="Z41" s="45" t="s">
        <v>1930</v>
      </c>
      <c r="AA41" s="45" t="s">
        <v>1934</v>
      </c>
      <c r="AB41" s="353" t="s">
        <v>2115</v>
      </c>
      <c r="AC41" s="231" t="s">
        <v>2035</v>
      </c>
      <c r="AD41" s="349" t="s">
        <v>2303</v>
      </c>
      <c r="AE41" s="201" t="s">
        <v>1963</v>
      </c>
      <c r="AF41" s="281" t="s">
        <v>1965</v>
      </c>
      <c r="AG41" s="281" t="s">
        <v>2117</v>
      </c>
      <c r="AH41" s="283" t="s">
        <v>2035</v>
      </c>
      <c r="AJ41" s="4" t="s">
        <v>239</v>
      </c>
      <c r="AL41" s="4" t="s">
        <v>135</v>
      </c>
      <c r="AM41" s="4" t="s">
        <v>240</v>
      </c>
      <c r="AO41" s="8" t="s">
        <v>213</v>
      </c>
      <c r="AP41" s="12">
        <v>0.15</v>
      </c>
      <c r="AQ41" s="156" t="s">
        <v>138</v>
      </c>
      <c r="AR41" s="148" t="s">
        <v>238</v>
      </c>
      <c r="AS41" s="160" t="str">
        <f t="shared" si="0"/>
        <v>東京都小金井市</v>
      </c>
      <c r="AT41" s="146">
        <v>11.05</v>
      </c>
      <c r="AU41" s="148">
        <v>10.83</v>
      </c>
      <c r="AV41" s="160">
        <v>10.68</v>
      </c>
      <c r="AW41" s="325" t="s">
        <v>2135</v>
      </c>
      <c r="AX41" s="302">
        <v>0.7</v>
      </c>
    </row>
    <row r="42" spans="1:50" ht="14.4">
      <c r="A42" s="304" t="s">
        <v>2135</v>
      </c>
      <c r="B42" s="307" t="s">
        <v>2206</v>
      </c>
      <c r="C42" s="197">
        <v>0.156</v>
      </c>
      <c r="D42" s="198">
        <v>0.06</v>
      </c>
      <c r="E42" s="200">
        <v>4.8000000000000001E-2</v>
      </c>
      <c r="F42" s="289" t="s">
        <v>2262</v>
      </c>
      <c r="G42" s="246" t="s">
        <v>1967</v>
      </c>
      <c r="H42" s="248" t="s">
        <v>1958</v>
      </c>
      <c r="I42" s="249" t="s">
        <v>1957</v>
      </c>
      <c r="J42" s="197">
        <f>C42</f>
        <v>0.156</v>
      </c>
      <c r="K42" s="198">
        <f t="shared" ref="K42" si="40">SUM(C42,E42)</f>
        <v>0.20400000000000001</v>
      </c>
      <c r="L42" s="236">
        <f t="shared" ref="L42" si="41">SUM(C42:E42)</f>
        <v>0.26400000000000001</v>
      </c>
      <c r="M42" s="429" t="s">
        <v>2050</v>
      </c>
      <c r="N42" s="331" t="s">
        <v>2479</v>
      </c>
      <c r="O42" s="69"/>
      <c r="P42" s="6" t="s">
        <v>2135</v>
      </c>
      <c r="Q42" s="269" t="s">
        <v>2274</v>
      </c>
      <c r="R42" s="199" t="s">
        <v>1927</v>
      </c>
      <c r="S42" s="198" t="s">
        <v>1928</v>
      </c>
      <c r="T42" s="198"/>
      <c r="U42" s="198"/>
      <c r="V42" s="200"/>
      <c r="W42" s="269" t="s">
        <v>2285</v>
      </c>
      <c r="X42" s="197" t="s">
        <v>1930</v>
      </c>
      <c r="Y42" s="198" t="s">
        <v>1933</v>
      </c>
      <c r="Z42" s="198" t="s">
        <v>2115</v>
      </c>
      <c r="AA42" s="198" t="s">
        <v>2035</v>
      </c>
      <c r="AB42" s="280"/>
      <c r="AC42" s="236"/>
      <c r="AD42" s="269" t="s">
        <v>2292</v>
      </c>
      <c r="AE42" s="199" t="s">
        <v>1962</v>
      </c>
      <c r="AF42" s="198" t="s">
        <v>1964</v>
      </c>
      <c r="AG42" s="198" t="s">
        <v>2117</v>
      </c>
      <c r="AH42" s="200" t="s">
        <v>2035</v>
      </c>
      <c r="AJ42" s="4" t="s">
        <v>242</v>
      </c>
      <c r="AL42" s="4" t="s">
        <v>135</v>
      </c>
      <c r="AM42" s="4" t="s">
        <v>243</v>
      </c>
      <c r="AO42" s="8" t="s">
        <v>213</v>
      </c>
      <c r="AP42" s="12">
        <v>0.15</v>
      </c>
      <c r="AQ42" s="156" t="s">
        <v>138</v>
      </c>
      <c r="AR42" s="148" t="s">
        <v>241</v>
      </c>
      <c r="AS42" s="160" t="str">
        <f t="shared" si="0"/>
        <v>東京都小平市</v>
      </c>
      <c r="AT42" s="146">
        <v>11.05</v>
      </c>
      <c r="AU42" s="148">
        <v>10.83</v>
      </c>
      <c r="AV42" s="160">
        <v>10.68</v>
      </c>
      <c r="AW42" s="251" t="s">
        <v>2136</v>
      </c>
      <c r="AX42" s="303">
        <v>0.7</v>
      </c>
    </row>
    <row r="43" spans="1:50" ht="14.4">
      <c r="A43" s="305" t="s">
        <v>2136</v>
      </c>
      <c r="B43" s="308" t="s">
        <v>2207</v>
      </c>
      <c r="C43" s="42">
        <v>0.156</v>
      </c>
      <c r="D43" s="43">
        <v>0.06</v>
      </c>
      <c r="E43" s="230">
        <v>4.8000000000000001E-2</v>
      </c>
      <c r="F43" s="290" t="s">
        <v>2263</v>
      </c>
      <c r="G43" s="240" t="s">
        <v>1967</v>
      </c>
      <c r="H43" s="229" t="s">
        <v>1958</v>
      </c>
      <c r="I43" s="241" t="s">
        <v>1957</v>
      </c>
      <c r="J43" s="42">
        <f>C43</f>
        <v>0.156</v>
      </c>
      <c r="K43" s="43">
        <f t="shared" ref="K43" si="42">SUM(C43,E43)</f>
        <v>0.20400000000000001</v>
      </c>
      <c r="L43" s="237">
        <f t="shared" ref="L43" si="43">SUM(C43:E43)</f>
        <v>0.26400000000000001</v>
      </c>
      <c r="M43" s="432" t="s">
        <v>2050</v>
      </c>
      <c r="N43" s="292" t="s">
        <v>2479</v>
      </c>
      <c r="O43" s="69"/>
      <c r="P43" s="4" t="s">
        <v>2136</v>
      </c>
      <c r="Q43" s="299" t="s">
        <v>2275</v>
      </c>
      <c r="R43" s="194" t="s">
        <v>1927</v>
      </c>
      <c r="S43" s="43" t="s">
        <v>1928</v>
      </c>
      <c r="T43" s="43"/>
      <c r="U43" s="43"/>
      <c r="V43" s="230"/>
      <c r="W43" s="299" t="s">
        <v>2286</v>
      </c>
      <c r="X43" s="42" t="s">
        <v>1930</v>
      </c>
      <c r="Y43" s="43" t="s">
        <v>1933</v>
      </c>
      <c r="Z43" s="43" t="s">
        <v>2115</v>
      </c>
      <c r="AA43" s="43" t="s">
        <v>2035</v>
      </c>
      <c r="AB43" s="279"/>
      <c r="AC43" s="237"/>
      <c r="AD43" s="299" t="s">
        <v>2293</v>
      </c>
      <c r="AE43" s="194" t="s">
        <v>1962</v>
      </c>
      <c r="AF43" s="43" t="s">
        <v>1964</v>
      </c>
      <c r="AG43" s="43" t="s">
        <v>2117</v>
      </c>
      <c r="AH43" s="230" t="s">
        <v>2035</v>
      </c>
      <c r="AJ43" s="4" t="s">
        <v>245</v>
      </c>
      <c r="AL43" s="4" t="s">
        <v>135</v>
      </c>
      <c r="AM43" s="4" t="s">
        <v>246</v>
      </c>
      <c r="AO43" s="8" t="s">
        <v>213</v>
      </c>
      <c r="AP43" s="12">
        <v>0.15</v>
      </c>
      <c r="AQ43" s="156" t="s">
        <v>138</v>
      </c>
      <c r="AR43" s="148" t="s">
        <v>244</v>
      </c>
      <c r="AS43" s="160" t="str">
        <f t="shared" si="0"/>
        <v>東京都日野市</v>
      </c>
      <c r="AT43" s="146">
        <v>11.05</v>
      </c>
      <c r="AU43" s="148">
        <v>10.83</v>
      </c>
      <c r="AV43" s="160">
        <v>10.68</v>
      </c>
      <c r="AW43" s="251" t="s">
        <v>2137</v>
      </c>
      <c r="AX43" s="303">
        <v>0.7</v>
      </c>
    </row>
    <row r="44" spans="1:50" ht="14.4">
      <c r="A44" s="305" t="s">
        <v>2137</v>
      </c>
      <c r="B44" s="308" t="s">
        <v>2208</v>
      </c>
      <c r="C44" s="42">
        <v>0.156</v>
      </c>
      <c r="D44" s="43">
        <v>0.06</v>
      </c>
      <c r="E44" s="230">
        <v>4.8000000000000001E-2</v>
      </c>
      <c r="F44" s="290" t="s">
        <v>2264</v>
      </c>
      <c r="G44" s="240" t="s">
        <v>1967</v>
      </c>
      <c r="H44" s="229" t="s">
        <v>1958</v>
      </c>
      <c r="I44" s="241" t="s">
        <v>1957</v>
      </c>
      <c r="J44" s="42">
        <f>C44</f>
        <v>0.156</v>
      </c>
      <c r="K44" s="43">
        <f t="shared" si="2"/>
        <v>0.20400000000000001</v>
      </c>
      <c r="L44" s="237">
        <f t="shared" si="3"/>
        <v>0.26400000000000001</v>
      </c>
      <c r="M44" s="432" t="s">
        <v>2050</v>
      </c>
      <c r="N44" s="292" t="s">
        <v>2479</v>
      </c>
      <c r="O44" s="69"/>
      <c r="P44" s="4" t="s">
        <v>2137</v>
      </c>
      <c r="Q44" s="299" t="s">
        <v>2276</v>
      </c>
      <c r="R44" s="194" t="s">
        <v>1927</v>
      </c>
      <c r="S44" s="43" t="s">
        <v>1928</v>
      </c>
      <c r="T44" s="43"/>
      <c r="U44" s="43"/>
      <c r="V44" s="230"/>
      <c r="W44" s="299" t="s">
        <v>2287</v>
      </c>
      <c r="X44" s="42" t="s">
        <v>1930</v>
      </c>
      <c r="Y44" s="43" t="s">
        <v>1933</v>
      </c>
      <c r="Z44" s="43" t="s">
        <v>2115</v>
      </c>
      <c r="AA44" s="43" t="s">
        <v>2035</v>
      </c>
      <c r="AB44" s="279"/>
      <c r="AC44" s="237"/>
      <c r="AD44" s="299" t="s">
        <v>2294</v>
      </c>
      <c r="AE44" s="194" t="s">
        <v>1962</v>
      </c>
      <c r="AF44" s="43" t="s">
        <v>1964</v>
      </c>
      <c r="AG44" s="43" t="s">
        <v>2117</v>
      </c>
      <c r="AH44" s="230" t="s">
        <v>2035</v>
      </c>
      <c r="AJ44" s="4" t="s">
        <v>247</v>
      </c>
      <c r="AL44" s="4" t="s">
        <v>135</v>
      </c>
      <c r="AM44" s="4" t="s">
        <v>248</v>
      </c>
      <c r="AO44" s="8" t="s">
        <v>213</v>
      </c>
      <c r="AP44" s="12">
        <v>0.15</v>
      </c>
      <c r="AQ44" s="156" t="s">
        <v>138</v>
      </c>
      <c r="AR44" s="148" t="s">
        <v>2337</v>
      </c>
      <c r="AS44" s="160" t="str">
        <f t="shared" si="0"/>
        <v>東京都東村山市</v>
      </c>
      <c r="AT44" s="146">
        <v>11.05</v>
      </c>
      <c r="AU44" s="148">
        <v>10.83</v>
      </c>
      <c r="AV44" s="160">
        <v>10.68</v>
      </c>
      <c r="AW44" s="251" t="s">
        <v>2138</v>
      </c>
      <c r="AX44" s="12">
        <v>0.45</v>
      </c>
    </row>
    <row r="45" spans="1:50" ht="14.4">
      <c r="A45" s="305" t="s">
        <v>2138</v>
      </c>
      <c r="B45" s="308" t="s">
        <v>2209</v>
      </c>
      <c r="C45" s="42">
        <v>0.126</v>
      </c>
      <c r="D45" s="43">
        <v>3.5999999999999997E-2</v>
      </c>
      <c r="E45" s="230">
        <v>0.03</v>
      </c>
      <c r="F45" s="290" t="s">
        <v>2265</v>
      </c>
      <c r="G45" s="240" t="s">
        <v>1967</v>
      </c>
      <c r="H45" s="229" t="s">
        <v>1958</v>
      </c>
      <c r="I45" s="241" t="s">
        <v>1957</v>
      </c>
      <c r="J45" s="42">
        <f t="shared" ref="J45" si="44">C45</f>
        <v>0.126</v>
      </c>
      <c r="K45" s="43">
        <f t="shared" si="2"/>
        <v>0.156</v>
      </c>
      <c r="L45" s="237">
        <f t="shared" si="3"/>
        <v>0.192</v>
      </c>
      <c r="M45" s="433" t="s">
        <v>2050</v>
      </c>
      <c r="N45" s="292" t="s">
        <v>2479</v>
      </c>
      <c r="O45" s="69"/>
      <c r="P45" s="4" t="s">
        <v>2138</v>
      </c>
      <c r="Q45" s="299" t="s">
        <v>2277</v>
      </c>
      <c r="R45" s="194" t="s">
        <v>1927</v>
      </c>
      <c r="S45" s="43" t="s">
        <v>1928</v>
      </c>
      <c r="T45" s="43"/>
      <c r="U45" s="43"/>
      <c r="V45" s="230"/>
      <c r="W45" s="299" t="s">
        <v>2288</v>
      </c>
      <c r="X45" s="42" t="s">
        <v>1930</v>
      </c>
      <c r="Y45" s="43" t="s">
        <v>1932</v>
      </c>
      <c r="Z45" s="43" t="s">
        <v>2115</v>
      </c>
      <c r="AA45" s="43" t="s">
        <v>2035</v>
      </c>
      <c r="AB45" s="279"/>
      <c r="AC45" s="237"/>
      <c r="AD45" s="299" t="s">
        <v>2295</v>
      </c>
      <c r="AE45" s="194" t="s">
        <v>1962</v>
      </c>
      <c r="AF45" s="43" t="s">
        <v>1964</v>
      </c>
      <c r="AG45" s="43" t="s">
        <v>2119</v>
      </c>
      <c r="AH45" s="230" t="s">
        <v>2035</v>
      </c>
      <c r="AJ45" s="4" t="s">
        <v>250</v>
      </c>
      <c r="AL45" s="4" t="s">
        <v>135</v>
      </c>
      <c r="AM45" s="4" t="s">
        <v>251</v>
      </c>
      <c r="AO45" s="8" t="s">
        <v>213</v>
      </c>
      <c r="AP45" s="12">
        <v>0.15</v>
      </c>
      <c r="AQ45" s="156" t="s">
        <v>138</v>
      </c>
      <c r="AR45" s="148" t="s">
        <v>249</v>
      </c>
      <c r="AS45" s="160" t="str">
        <f t="shared" si="0"/>
        <v>東京都国分寺市</v>
      </c>
      <c r="AT45" s="146">
        <v>11.05</v>
      </c>
      <c r="AU45" s="148">
        <v>10.83</v>
      </c>
      <c r="AV45" s="160">
        <v>10.68</v>
      </c>
      <c r="AW45" s="251" t="s">
        <v>2139</v>
      </c>
      <c r="AX45" s="12">
        <v>0.45</v>
      </c>
    </row>
    <row r="46" spans="1:50" ht="14.4">
      <c r="A46" s="305" t="s">
        <v>2139</v>
      </c>
      <c r="B46" s="308" t="s">
        <v>2210</v>
      </c>
      <c r="C46" s="42">
        <v>0.126</v>
      </c>
      <c r="D46" s="43">
        <v>3.5999999999999997E-2</v>
      </c>
      <c r="E46" s="230">
        <v>0.03</v>
      </c>
      <c r="F46" s="290" t="s">
        <v>2266</v>
      </c>
      <c r="G46" s="240" t="s">
        <v>1967</v>
      </c>
      <c r="H46" s="229" t="s">
        <v>1958</v>
      </c>
      <c r="I46" s="241" t="s">
        <v>1957</v>
      </c>
      <c r="J46" s="42">
        <f t="shared" ref="J46" si="45">C46</f>
        <v>0.126</v>
      </c>
      <c r="K46" s="43">
        <f t="shared" ref="K46" si="46">SUM(C46,E46)</f>
        <v>0.156</v>
      </c>
      <c r="L46" s="237">
        <f t="shared" ref="L46" si="47">SUM(C46:E46)</f>
        <v>0.192</v>
      </c>
      <c r="M46" s="433" t="s">
        <v>2050</v>
      </c>
      <c r="N46" s="292" t="s">
        <v>2479</v>
      </c>
      <c r="O46" s="69"/>
      <c r="P46" s="4" t="s">
        <v>2139</v>
      </c>
      <c r="Q46" s="299" t="s">
        <v>2278</v>
      </c>
      <c r="R46" s="194" t="s">
        <v>1927</v>
      </c>
      <c r="S46" s="43" t="s">
        <v>1928</v>
      </c>
      <c r="T46" s="43"/>
      <c r="U46" s="43"/>
      <c r="V46" s="230"/>
      <c r="W46" s="299" t="s">
        <v>2289</v>
      </c>
      <c r="X46" s="42" t="s">
        <v>1930</v>
      </c>
      <c r="Y46" s="43" t="s">
        <v>1932</v>
      </c>
      <c r="Z46" s="43" t="s">
        <v>2115</v>
      </c>
      <c r="AA46" s="43" t="s">
        <v>2035</v>
      </c>
      <c r="AB46" s="279"/>
      <c r="AC46" s="237"/>
      <c r="AD46" s="299" t="s">
        <v>2296</v>
      </c>
      <c r="AE46" s="194" t="s">
        <v>1962</v>
      </c>
      <c r="AF46" s="43" t="s">
        <v>1964</v>
      </c>
      <c r="AG46" s="43" t="s">
        <v>2119</v>
      </c>
      <c r="AH46" s="230" t="s">
        <v>2035</v>
      </c>
      <c r="AJ46" s="4" t="s">
        <v>253</v>
      </c>
      <c r="AL46" s="4" t="s">
        <v>135</v>
      </c>
      <c r="AM46" s="4" t="s">
        <v>254</v>
      </c>
      <c r="AO46" s="8" t="s">
        <v>213</v>
      </c>
      <c r="AP46" s="12">
        <v>0.15</v>
      </c>
      <c r="AQ46" s="156" t="s">
        <v>138</v>
      </c>
      <c r="AR46" s="148" t="s">
        <v>252</v>
      </c>
      <c r="AS46" s="160" t="str">
        <f t="shared" si="0"/>
        <v>東京都国立市</v>
      </c>
      <c r="AT46" s="146">
        <v>11.05</v>
      </c>
      <c r="AU46" s="148">
        <v>10.83</v>
      </c>
      <c r="AV46" s="160">
        <v>10.68</v>
      </c>
      <c r="AW46" s="251" t="s">
        <v>2140</v>
      </c>
      <c r="AX46" s="12">
        <v>0.45</v>
      </c>
    </row>
    <row r="47" spans="1:50" ht="15" thickBot="1">
      <c r="A47" s="305" t="s">
        <v>2140</v>
      </c>
      <c r="B47" s="308" t="s">
        <v>2211</v>
      </c>
      <c r="C47" s="42">
        <v>0.126</v>
      </c>
      <c r="D47" s="43">
        <v>3.5999999999999997E-2</v>
      </c>
      <c r="E47" s="230">
        <v>0.03</v>
      </c>
      <c r="F47" s="290" t="s">
        <v>2267</v>
      </c>
      <c r="G47" s="240" t="s">
        <v>1967</v>
      </c>
      <c r="H47" s="229" t="s">
        <v>1958</v>
      </c>
      <c r="I47" s="241" t="s">
        <v>1957</v>
      </c>
      <c r="J47" s="42">
        <f t="shared" si="1"/>
        <v>0.126</v>
      </c>
      <c r="K47" s="43">
        <f t="shared" si="2"/>
        <v>0.156</v>
      </c>
      <c r="L47" s="237">
        <f t="shared" si="3"/>
        <v>0.192</v>
      </c>
      <c r="M47" s="430" t="s">
        <v>2050</v>
      </c>
      <c r="N47" s="292" t="s">
        <v>2479</v>
      </c>
      <c r="O47" s="69"/>
      <c r="P47" s="4" t="s">
        <v>2140</v>
      </c>
      <c r="Q47" s="299" t="s">
        <v>2279</v>
      </c>
      <c r="R47" s="194" t="s">
        <v>1927</v>
      </c>
      <c r="S47" s="43" t="s">
        <v>1928</v>
      </c>
      <c r="T47" s="43"/>
      <c r="U47" s="43"/>
      <c r="V47" s="230"/>
      <c r="W47" s="299" t="s">
        <v>2290</v>
      </c>
      <c r="X47" s="42" t="s">
        <v>1930</v>
      </c>
      <c r="Y47" s="43" t="s">
        <v>1932</v>
      </c>
      <c r="Z47" s="43" t="s">
        <v>2115</v>
      </c>
      <c r="AA47" s="43" t="s">
        <v>2035</v>
      </c>
      <c r="AB47" s="279"/>
      <c r="AC47" s="237"/>
      <c r="AD47" s="299" t="s">
        <v>2297</v>
      </c>
      <c r="AE47" s="194" t="s">
        <v>1962</v>
      </c>
      <c r="AF47" s="43" t="s">
        <v>1964</v>
      </c>
      <c r="AG47" s="43" t="s">
        <v>2119</v>
      </c>
      <c r="AH47" s="230" t="s">
        <v>2035</v>
      </c>
      <c r="AJ47" s="4" t="s">
        <v>255</v>
      </c>
      <c r="AL47" s="4" t="s">
        <v>135</v>
      </c>
      <c r="AM47" s="4" t="s">
        <v>256</v>
      </c>
      <c r="AO47" s="8" t="s">
        <v>213</v>
      </c>
      <c r="AP47" s="12">
        <v>0.15</v>
      </c>
      <c r="AQ47" s="156" t="s">
        <v>138</v>
      </c>
      <c r="AR47" s="148" t="s">
        <v>2338</v>
      </c>
      <c r="AS47" s="160" t="str">
        <f t="shared" si="0"/>
        <v>東京都清瀬市</v>
      </c>
      <c r="AT47" s="146">
        <v>11.05</v>
      </c>
      <c r="AU47" s="148">
        <v>10.83</v>
      </c>
      <c r="AV47" s="160">
        <v>10.68</v>
      </c>
      <c r="AW47" s="13" t="s">
        <v>2216</v>
      </c>
      <c r="AX47" s="14">
        <v>0.7</v>
      </c>
    </row>
    <row r="48" spans="1:50" ht="15" thickBot="1">
      <c r="A48" s="2" t="s">
        <v>2216</v>
      </c>
      <c r="B48" s="310" t="s">
        <v>2217</v>
      </c>
      <c r="C48" s="273">
        <v>0.15</v>
      </c>
      <c r="D48" s="271">
        <v>0</v>
      </c>
      <c r="E48" s="272">
        <v>0</v>
      </c>
      <c r="F48" s="296" t="s">
        <v>2268</v>
      </c>
      <c r="G48" s="311" t="s">
        <v>1967</v>
      </c>
      <c r="H48" s="312"/>
      <c r="I48" s="301"/>
      <c r="J48" s="332">
        <f t="shared" si="1"/>
        <v>0.15</v>
      </c>
      <c r="K48" s="312">
        <f t="shared" si="2"/>
        <v>0.15</v>
      </c>
      <c r="L48" s="313">
        <f t="shared" si="3"/>
        <v>0.15</v>
      </c>
      <c r="M48" s="431" t="s">
        <v>2052</v>
      </c>
      <c r="N48" s="330" t="s">
        <v>2479</v>
      </c>
      <c r="O48" s="69"/>
      <c r="P48" s="320" t="s">
        <v>2216</v>
      </c>
      <c r="Q48" s="268" t="s">
        <v>2280</v>
      </c>
      <c r="R48" s="314" t="s">
        <v>1929</v>
      </c>
      <c r="S48" s="315" t="s">
        <v>1961</v>
      </c>
      <c r="T48" s="312" t="s">
        <v>1930</v>
      </c>
      <c r="U48" s="313" t="s">
        <v>1933</v>
      </c>
      <c r="V48" s="301" t="s">
        <v>2116</v>
      </c>
      <c r="W48" s="268" t="s">
        <v>2291</v>
      </c>
      <c r="X48" s="316" t="s">
        <v>69</v>
      </c>
      <c r="Y48" s="317" t="s">
        <v>69</v>
      </c>
      <c r="Z48" s="317" t="s">
        <v>69</v>
      </c>
      <c r="AA48" s="317" t="s">
        <v>69</v>
      </c>
      <c r="AB48" s="317" t="s">
        <v>69</v>
      </c>
      <c r="AC48" s="318" t="s">
        <v>69</v>
      </c>
      <c r="AD48" s="268" t="s">
        <v>2298</v>
      </c>
      <c r="AE48" s="316" t="s">
        <v>69</v>
      </c>
      <c r="AF48" s="317" t="s">
        <v>69</v>
      </c>
      <c r="AG48" s="317" t="s">
        <v>69</v>
      </c>
      <c r="AH48" s="319" t="s">
        <v>69</v>
      </c>
      <c r="AJ48" s="5" t="s">
        <v>258</v>
      </c>
      <c r="AL48" s="4" t="s">
        <v>135</v>
      </c>
      <c r="AM48" s="4" t="s">
        <v>259</v>
      </c>
      <c r="AO48" s="8" t="s">
        <v>213</v>
      </c>
      <c r="AP48" s="12">
        <v>0.15</v>
      </c>
      <c r="AQ48" s="156" t="s">
        <v>138</v>
      </c>
      <c r="AR48" s="148" t="s">
        <v>257</v>
      </c>
      <c r="AS48" s="160" t="str">
        <f t="shared" si="0"/>
        <v>東京都東久留米市</v>
      </c>
      <c r="AT48" s="146">
        <v>11.05</v>
      </c>
      <c r="AU48" s="148">
        <v>10.83</v>
      </c>
      <c r="AV48" s="160">
        <v>10.68</v>
      </c>
      <c r="AW48" s="326" t="s">
        <v>2100</v>
      </c>
      <c r="AX48" s="70">
        <v>0.7</v>
      </c>
    </row>
    <row r="49" spans="1:50" ht="14.4">
      <c r="A49" s="206" t="s">
        <v>2100</v>
      </c>
      <c r="B49" s="269">
        <v>13</v>
      </c>
      <c r="C49" s="197">
        <v>0.13200000000000001</v>
      </c>
      <c r="D49" s="198">
        <v>0</v>
      </c>
      <c r="E49" s="200">
        <v>0</v>
      </c>
      <c r="F49" s="262" t="s">
        <v>2243</v>
      </c>
      <c r="G49" s="247" t="s">
        <v>1967</v>
      </c>
      <c r="H49" s="274"/>
      <c r="I49" s="41"/>
      <c r="J49" s="275">
        <f t="shared" ref="J49" si="48">C49</f>
        <v>0.13200000000000001</v>
      </c>
      <c r="K49" s="274">
        <f t="shared" ref="K49" si="49">SUM(C49,E49)</f>
        <v>0.13200000000000001</v>
      </c>
      <c r="L49" s="234">
        <f t="shared" ref="L49" si="50">SUM(C49:E49)</f>
        <v>0.13200000000000001</v>
      </c>
      <c r="M49" s="429" t="s">
        <v>2051</v>
      </c>
      <c r="N49" s="294" t="s">
        <v>2474</v>
      </c>
      <c r="O49" s="69"/>
      <c r="P49" s="206" t="s">
        <v>2100</v>
      </c>
      <c r="Q49" s="267" t="s">
        <v>2097</v>
      </c>
      <c r="R49" s="306" t="s">
        <v>1929</v>
      </c>
      <c r="S49" s="149" t="s">
        <v>1961</v>
      </c>
      <c r="T49" s="274" t="s">
        <v>1930</v>
      </c>
      <c r="U49" s="234" t="s">
        <v>1933</v>
      </c>
      <c r="V49" s="41" t="s">
        <v>2116</v>
      </c>
      <c r="W49" s="267" t="s">
        <v>2098</v>
      </c>
      <c r="X49" s="276" t="s">
        <v>69</v>
      </c>
      <c r="Y49" s="278" t="s">
        <v>69</v>
      </c>
      <c r="Z49" s="278" t="s">
        <v>69</v>
      </c>
      <c r="AA49" s="278" t="s">
        <v>69</v>
      </c>
      <c r="AB49" s="278" t="s">
        <v>69</v>
      </c>
      <c r="AC49" s="295" t="s">
        <v>69</v>
      </c>
      <c r="AD49" s="193" t="s">
        <v>2099</v>
      </c>
      <c r="AE49" s="276" t="s">
        <v>69</v>
      </c>
      <c r="AF49" s="278" t="s">
        <v>69</v>
      </c>
      <c r="AG49" s="278" t="s">
        <v>69</v>
      </c>
      <c r="AH49" s="277" t="s">
        <v>69</v>
      </c>
      <c r="AJ49" s="2"/>
      <c r="AL49" s="4" t="s">
        <v>135</v>
      </c>
      <c r="AM49" s="4" t="s">
        <v>261</v>
      </c>
      <c r="AO49" s="8" t="s">
        <v>213</v>
      </c>
      <c r="AP49" s="12">
        <v>0.15</v>
      </c>
      <c r="AQ49" s="156" t="s">
        <v>138</v>
      </c>
      <c r="AR49" s="148" t="s">
        <v>260</v>
      </c>
      <c r="AS49" s="160" t="str">
        <f t="shared" si="0"/>
        <v>東京都稲城市</v>
      </c>
      <c r="AT49" s="146">
        <v>11.05</v>
      </c>
      <c r="AU49" s="148">
        <v>10.83</v>
      </c>
      <c r="AV49" s="160">
        <v>10.68</v>
      </c>
      <c r="AW49" s="327" t="s">
        <v>2101</v>
      </c>
      <c r="AX49" s="12">
        <v>0.7</v>
      </c>
    </row>
    <row r="50" spans="1:50" ht="14.4">
      <c r="A50" s="288" t="s">
        <v>2101</v>
      </c>
      <c r="B50" s="299">
        <v>63</v>
      </c>
      <c r="C50" s="42">
        <v>0.13200000000000001</v>
      </c>
      <c r="D50" s="43">
        <v>0</v>
      </c>
      <c r="E50" s="230">
        <v>0</v>
      </c>
      <c r="F50" s="290" t="s">
        <v>2244</v>
      </c>
      <c r="G50" s="240" t="s">
        <v>1967</v>
      </c>
      <c r="H50" s="43"/>
      <c r="I50" s="230"/>
      <c r="J50" s="194">
        <f t="shared" si="1"/>
        <v>0.13200000000000001</v>
      </c>
      <c r="K50" s="43">
        <f t="shared" si="2"/>
        <v>0.13200000000000001</v>
      </c>
      <c r="L50" s="237">
        <f t="shared" si="3"/>
        <v>0.13200000000000001</v>
      </c>
      <c r="M50" s="430" t="s">
        <v>2051</v>
      </c>
      <c r="N50" s="292" t="s">
        <v>2475</v>
      </c>
      <c r="O50" s="69"/>
      <c r="P50" s="288" t="s">
        <v>2101</v>
      </c>
      <c r="Q50" s="299" t="s">
        <v>1992</v>
      </c>
      <c r="R50" s="297" t="s">
        <v>1929</v>
      </c>
      <c r="S50" s="148" t="s">
        <v>1961</v>
      </c>
      <c r="T50" s="43" t="s">
        <v>1930</v>
      </c>
      <c r="U50" s="237" t="s">
        <v>1933</v>
      </c>
      <c r="V50" s="41" t="s">
        <v>2116</v>
      </c>
      <c r="W50" s="267" t="s">
        <v>2013</v>
      </c>
      <c r="X50" s="207" t="s">
        <v>69</v>
      </c>
      <c r="Y50" s="202" t="s">
        <v>69</v>
      </c>
      <c r="Z50" s="278" t="s">
        <v>69</v>
      </c>
      <c r="AA50" s="278" t="s">
        <v>69</v>
      </c>
      <c r="AB50" s="202" t="s">
        <v>69</v>
      </c>
      <c r="AC50" s="285" t="s">
        <v>69</v>
      </c>
      <c r="AD50" s="19" t="s">
        <v>2033</v>
      </c>
      <c r="AE50" s="207" t="s">
        <v>69</v>
      </c>
      <c r="AF50" s="202" t="s">
        <v>69</v>
      </c>
      <c r="AG50" s="202" t="s">
        <v>69</v>
      </c>
      <c r="AH50" s="203" t="s">
        <v>69</v>
      </c>
      <c r="AJ50" s="2"/>
      <c r="AL50" s="4" t="s">
        <v>135</v>
      </c>
      <c r="AM50" s="4" t="s">
        <v>263</v>
      </c>
      <c r="AO50" s="8" t="s">
        <v>213</v>
      </c>
      <c r="AP50" s="12">
        <v>0.15</v>
      </c>
      <c r="AQ50" s="156" t="s">
        <v>138</v>
      </c>
      <c r="AR50" s="148" t="s">
        <v>262</v>
      </c>
      <c r="AS50" s="160" t="str">
        <f t="shared" si="0"/>
        <v>東京都西東京市</v>
      </c>
      <c r="AT50" s="146">
        <v>11.05</v>
      </c>
      <c r="AU50" s="148">
        <v>10.83</v>
      </c>
      <c r="AV50" s="160">
        <v>10.68</v>
      </c>
      <c r="AW50" s="328" t="s">
        <v>2102</v>
      </c>
      <c r="AX50" s="12">
        <v>0.55000000000000004</v>
      </c>
    </row>
    <row r="51" spans="1:50" ht="14.4">
      <c r="A51" s="19" t="s">
        <v>2102</v>
      </c>
      <c r="B51" s="299">
        <v>14</v>
      </c>
      <c r="C51" s="42">
        <v>0.108</v>
      </c>
      <c r="D51" s="43">
        <v>0</v>
      </c>
      <c r="E51" s="230">
        <v>0</v>
      </c>
      <c r="F51" s="290" t="s">
        <v>2245</v>
      </c>
      <c r="G51" s="240" t="s">
        <v>1967</v>
      </c>
      <c r="H51" s="43"/>
      <c r="I51" s="230"/>
      <c r="J51" s="194">
        <f t="shared" ref="J51" si="51">C51</f>
        <v>0.108</v>
      </c>
      <c r="K51" s="43">
        <f t="shared" ref="K51" si="52">SUM(C51,E51)</f>
        <v>0.108</v>
      </c>
      <c r="L51" s="237">
        <f t="shared" ref="L51" si="53">SUM(C51:E51)</f>
        <v>0.108</v>
      </c>
      <c r="M51" s="430" t="s">
        <v>2052</v>
      </c>
      <c r="N51" s="292" t="s">
        <v>2474</v>
      </c>
      <c r="O51" s="69"/>
      <c r="P51" s="19" t="s">
        <v>2102</v>
      </c>
      <c r="Q51" s="299" t="s">
        <v>2103</v>
      </c>
      <c r="R51" s="297" t="s">
        <v>1929</v>
      </c>
      <c r="S51" s="148" t="s">
        <v>1961</v>
      </c>
      <c r="T51" s="43" t="s">
        <v>1930</v>
      </c>
      <c r="U51" s="237" t="s">
        <v>1933</v>
      </c>
      <c r="V51" s="41" t="s">
        <v>2116</v>
      </c>
      <c r="W51" s="267" t="s">
        <v>2104</v>
      </c>
      <c r="X51" s="207" t="s">
        <v>69</v>
      </c>
      <c r="Y51" s="202" t="s">
        <v>69</v>
      </c>
      <c r="Z51" s="278" t="s">
        <v>69</v>
      </c>
      <c r="AA51" s="278" t="s">
        <v>69</v>
      </c>
      <c r="AB51" s="202" t="s">
        <v>69</v>
      </c>
      <c r="AC51" s="285" t="s">
        <v>69</v>
      </c>
      <c r="AD51" s="19" t="s">
        <v>2105</v>
      </c>
      <c r="AE51" s="207" t="s">
        <v>69</v>
      </c>
      <c r="AF51" s="202" t="s">
        <v>69</v>
      </c>
      <c r="AG51" s="202" t="s">
        <v>69</v>
      </c>
      <c r="AH51" s="203" t="s">
        <v>69</v>
      </c>
      <c r="AJ51" s="2"/>
      <c r="AL51" s="4" t="s">
        <v>135</v>
      </c>
      <c r="AM51" s="4" t="s">
        <v>265</v>
      </c>
      <c r="AO51" s="8" t="s">
        <v>213</v>
      </c>
      <c r="AP51" s="12">
        <v>0.15</v>
      </c>
      <c r="AQ51" s="156" t="s">
        <v>204</v>
      </c>
      <c r="AR51" s="148" t="s">
        <v>264</v>
      </c>
      <c r="AS51" s="160" t="str">
        <f t="shared" si="0"/>
        <v>神奈川県鎌倉市</v>
      </c>
      <c r="AT51" s="146">
        <v>11.05</v>
      </c>
      <c r="AU51" s="148">
        <v>10.83</v>
      </c>
      <c r="AV51" s="160">
        <v>10.68</v>
      </c>
      <c r="AW51" s="328" t="s">
        <v>2106</v>
      </c>
      <c r="AX51" s="12">
        <v>0.55000000000000004</v>
      </c>
    </row>
    <row r="52" spans="1:50" ht="14.4">
      <c r="A52" s="19" t="s">
        <v>2106</v>
      </c>
      <c r="B52" s="299">
        <v>64</v>
      </c>
      <c r="C52" s="42">
        <v>0.108</v>
      </c>
      <c r="D52" s="43">
        <v>0</v>
      </c>
      <c r="E52" s="230">
        <v>0</v>
      </c>
      <c r="F52" s="290" t="s">
        <v>2246</v>
      </c>
      <c r="G52" s="240" t="s">
        <v>1967</v>
      </c>
      <c r="H52" s="43"/>
      <c r="I52" s="230"/>
      <c r="J52" s="194">
        <f t="shared" si="1"/>
        <v>0.108</v>
      </c>
      <c r="K52" s="43">
        <f t="shared" si="2"/>
        <v>0.108</v>
      </c>
      <c r="L52" s="237">
        <f t="shared" si="3"/>
        <v>0.108</v>
      </c>
      <c r="M52" s="430" t="s">
        <v>2052</v>
      </c>
      <c r="N52" s="292" t="s">
        <v>2475</v>
      </c>
      <c r="O52" s="69"/>
      <c r="P52" s="19" t="s">
        <v>2106</v>
      </c>
      <c r="Q52" s="299" t="s">
        <v>1993</v>
      </c>
      <c r="R52" s="297" t="s">
        <v>1929</v>
      </c>
      <c r="S52" s="148" t="s">
        <v>1961</v>
      </c>
      <c r="T52" s="43" t="s">
        <v>1930</v>
      </c>
      <c r="U52" s="237" t="s">
        <v>1933</v>
      </c>
      <c r="V52" s="41" t="s">
        <v>2116</v>
      </c>
      <c r="W52" s="267" t="s">
        <v>2014</v>
      </c>
      <c r="X52" s="207" t="s">
        <v>69</v>
      </c>
      <c r="Y52" s="202" t="s">
        <v>69</v>
      </c>
      <c r="Z52" s="278" t="s">
        <v>69</v>
      </c>
      <c r="AA52" s="278" t="s">
        <v>69</v>
      </c>
      <c r="AB52" s="202" t="s">
        <v>69</v>
      </c>
      <c r="AC52" s="285" t="s">
        <v>69</v>
      </c>
      <c r="AD52" s="19" t="s">
        <v>2034</v>
      </c>
      <c r="AE52" s="207" t="s">
        <v>69</v>
      </c>
      <c r="AF52" s="202" t="s">
        <v>69</v>
      </c>
      <c r="AG52" s="202" t="s">
        <v>69</v>
      </c>
      <c r="AH52" s="203" t="s">
        <v>69</v>
      </c>
      <c r="AJ52" s="2"/>
      <c r="AL52" s="4" t="s">
        <v>135</v>
      </c>
      <c r="AM52" s="4" t="s">
        <v>267</v>
      </c>
      <c r="AO52" s="8" t="s">
        <v>213</v>
      </c>
      <c r="AP52" s="12">
        <v>0.15</v>
      </c>
      <c r="AQ52" s="156" t="s">
        <v>204</v>
      </c>
      <c r="AR52" s="148" t="s">
        <v>266</v>
      </c>
      <c r="AS52" s="160" t="str">
        <f t="shared" si="0"/>
        <v>神奈川県厚木市</v>
      </c>
      <c r="AT52" s="146">
        <v>11.05</v>
      </c>
      <c r="AU52" s="148">
        <v>10.83</v>
      </c>
      <c r="AV52" s="160">
        <v>10.68</v>
      </c>
      <c r="AW52" s="328" t="s">
        <v>2107</v>
      </c>
      <c r="AX52" s="12">
        <v>0.7</v>
      </c>
    </row>
    <row r="53" spans="1:50" ht="15" thickBot="1">
      <c r="A53" s="19" t="s">
        <v>2107</v>
      </c>
      <c r="B53" s="299">
        <v>43</v>
      </c>
      <c r="C53" s="42">
        <v>0.15</v>
      </c>
      <c r="D53" s="43">
        <v>0</v>
      </c>
      <c r="E53" s="230">
        <v>0</v>
      </c>
      <c r="F53" s="290" t="s">
        <v>2247</v>
      </c>
      <c r="G53" s="240" t="s">
        <v>1967</v>
      </c>
      <c r="H53" s="43"/>
      <c r="I53" s="230"/>
      <c r="J53" s="194">
        <f t="shared" si="1"/>
        <v>0.15</v>
      </c>
      <c r="K53" s="43">
        <f t="shared" si="2"/>
        <v>0.15</v>
      </c>
      <c r="L53" s="237">
        <f t="shared" si="3"/>
        <v>0.15</v>
      </c>
      <c r="M53" s="430" t="s">
        <v>2052</v>
      </c>
      <c r="N53" s="292" t="s">
        <v>2474</v>
      </c>
      <c r="O53" s="69"/>
      <c r="P53" s="19" t="s">
        <v>2107</v>
      </c>
      <c r="Q53" s="299" t="s">
        <v>2108</v>
      </c>
      <c r="R53" s="297" t="s">
        <v>1929</v>
      </c>
      <c r="S53" s="148" t="s">
        <v>1961</v>
      </c>
      <c r="T53" s="43" t="s">
        <v>1930</v>
      </c>
      <c r="U53" s="237" t="s">
        <v>1933</v>
      </c>
      <c r="V53" s="41" t="s">
        <v>2116</v>
      </c>
      <c r="W53" s="267" t="s">
        <v>2112</v>
      </c>
      <c r="X53" s="207" t="s">
        <v>69</v>
      </c>
      <c r="Y53" s="202" t="s">
        <v>69</v>
      </c>
      <c r="Z53" s="202" t="s">
        <v>69</v>
      </c>
      <c r="AA53" s="202" t="s">
        <v>69</v>
      </c>
      <c r="AB53" s="202" t="s">
        <v>69</v>
      </c>
      <c r="AC53" s="285" t="s">
        <v>69</v>
      </c>
      <c r="AD53" s="19" t="s">
        <v>2113</v>
      </c>
      <c r="AE53" s="207" t="s">
        <v>69</v>
      </c>
      <c r="AF53" s="202" t="s">
        <v>69</v>
      </c>
      <c r="AG53" s="202" t="s">
        <v>69</v>
      </c>
      <c r="AH53" s="203" t="s">
        <v>69</v>
      </c>
      <c r="AJ53" s="2"/>
      <c r="AL53" s="4" t="s">
        <v>135</v>
      </c>
      <c r="AM53" s="4" t="s">
        <v>269</v>
      </c>
      <c r="AO53" s="8" t="s">
        <v>213</v>
      </c>
      <c r="AP53" s="12">
        <v>0.15</v>
      </c>
      <c r="AQ53" s="156" t="s">
        <v>1937</v>
      </c>
      <c r="AR53" s="148" t="s">
        <v>268</v>
      </c>
      <c r="AS53" s="160" t="str">
        <f t="shared" si="0"/>
        <v>愛知県名古屋市</v>
      </c>
      <c r="AT53" s="146">
        <v>11.05</v>
      </c>
      <c r="AU53" s="148">
        <v>10.83</v>
      </c>
      <c r="AV53" s="171">
        <v>10.68</v>
      </c>
      <c r="AW53" s="329" t="s">
        <v>2109</v>
      </c>
      <c r="AX53" s="152">
        <v>0.7</v>
      </c>
    </row>
    <row r="54" spans="1:50" ht="15" thickBot="1">
      <c r="A54" s="67" t="s">
        <v>2109</v>
      </c>
      <c r="B54" s="268">
        <v>46</v>
      </c>
      <c r="C54" s="44">
        <v>0.15</v>
      </c>
      <c r="D54" s="45">
        <v>0</v>
      </c>
      <c r="E54" s="231">
        <v>0</v>
      </c>
      <c r="F54" s="291" t="s">
        <v>2248</v>
      </c>
      <c r="G54" s="242" t="s">
        <v>1967</v>
      </c>
      <c r="H54" s="45"/>
      <c r="I54" s="231"/>
      <c r="J54" s="195">
        <f t="shared" ref="J54" si="54">C54</f>
        <v>0.15</v>
      </c>
      <c r="K54" s="45">
        <f t="shared" ref="K54" si="55">SUM(C54,E54)</f>
        <v>0.15</v>
      </c>
      <c r="L54" s="238">
        <f t="shared" ref="L54" si="56">SUM(C54:E54)</f>
        <v>0.15</v>
      </c>
      <c r="M54" s="434" t="s">
        <v>2052</v>
      </c>
      <c r="N54" s="293" t="s">
        <v>2475</v>
      </c>
      <c r="O54" s="69"/>
      <c r="P54" s="67" t="s">
        <v>2109</v>
      </c>
      <c r="Q54" s="300" t="s">
        <v>2110</v>
      </c>
      <c r="R54" s="298" t="s">
        <v>1929</v>
      </c>
      <c r="S54" s="151" t="s">
        <v>1961</v>
      </c>
      <c r="T54" s="45" t="s">
        <v>1930</v>
      </c>
      <c r="U54" s="238" t="s">
        <v>1933</v>
      </c>
      <c r="V54" s="301" t="s">
        <v>2116</v>
      </c>
      <c r="W54" s="268" t="s">
        <v>2111</v>
      </c>
      <c r="X54" s="208" t="s">
        <v>69</v>
      </c>
      <c r="Y54" s="204" t="s">
        <v>69</v>
      </c>
      <c r="Z54" s="317" t="s">
        <v>69</v>
      </c>
      <c r="AA54" s="317" t="s">
        <v>69</v>
      </c>
      <c r="AB54" s="204" t="s">
        <v>69</v>
      </c>
      <c r="AC54" s="286" t="s">
        <v>69</v>
      </c>
      <c r="AD54" s="67" t="s">
        <v>2114</v>
      </c>
      <c r="AE54" s="208" t="s">
        <v>69</v>
      </c>
      <c r="AF54" s="204" t="s">
        <v>69</v>
      </c>
      <c r="AG54" s="204" t="s">
        <v>69</v>
      </c>
      <c r="AH54" s="205" t="s">
        <v>69</v>
      </c>
      <c r="AJ54" s="2"/>
      <c r="AL54" s="4" t="s">
        <v>135</v>
      </c>
      <c r="AM54" s="4" t="s">
        <v>271</v>
      </c>
      <c r="AO54" s="8" t="s">
        <v>213</v>
      </c>
      <c r="AP54" s="12">
        <v>0.15</v>
      </c>
      <c r="AQ54" s="156" t="s">
        <v>1937</v>
      </c>
      <c r="AR54" s="148" t="s">
        <v>270</v>
      </c>
      <c r="AS54" s="160" t="str">
        <f t="shared" si="0"/>
        <v>愛知県刈谷市</v>
      </c>
      <c r="AT54" s="146">
        <v>11.05</v>
      </c>
      <c r="AU54" s="148">
        <v>10.83</v>
      </c>
      <c r="AV54" s="171">
        <v>10.68</v>
      </c>
    </row>
    <row r="55" spans="1:50" ht="14.4">
      <c r="A55"/>
      <c r="B55"/>
      <c r="C55"/>
      <c r="D55"/>
      <c r="E55"/>
      <c r="F55"/>
      <c r="G55"/>
      <c r="H55"/>
      <c r="I55"/>
      <c r="J55"/>
      <c r="K55"/>
      <c r="L55"/>
      <c r="M55"/>
      <c r="N55"/>
      <c r="O55" s="69"/>
      <c r="P55"/>
      <c r="Q55"/>
      <c r="R55"/>
      <c r="S55"/>
      <c r="T55"/>
      <c r="U55"/>
      <c r="V55"/>
      <c r="W55"/>
      <c r="X55"/>
      <c r="Y55"/>
      <c r="Z55"/>
      <c r="AA55"/>
      <c r="AB55"/>
      <c r="AC55"/>
      <c r="AD55"/>
      <c r="AE55"/>
      <c r="AF55"/>
      <c r="AG55"/>
      <c r="AH55"/>
      <c r="AJ55" s="2"/>
      <c r="AL55" s="4" t="s">
        <v>135</v>
      </c>
      <c r="AM55" s="4" t="s">
        <v>273</v>
      </c>
      <c r="AO55" s="8" t="s">
        <v>213</v>
      </c>
      <c r="AP55" s="12">
        <v>0.15</v>
      </c>
      <c r="AQ55" s="156" t="s">
        <v>1937</v>
      </c>
      <c r="AR55" s="148" t="s">
        <v>272</v>
      </c>
      <c r="AS55" s="160" t="str">
        <f t="shared" si="0"/>
        <v>愛知県豊田市</v>
      </c>
      <c r="AT55" s="146">
        <v>11.05</v>
      </c>
      <c r="AU55" s="148">
        <v>10.83</v>
      </c>
      <c r="AV55" s="171">
        <v>10.68</v>
      </c>
    </row>
    <row r="56" spans="1:50" ht="14.4">
      <c r="A56"/>
      <c r="C56"/>
      <c r="D56"/>
      <c r="E56"/>
      <c r="F56"/>
      <c r="G56"/>
      <c r="H56"/>
      <c r="I56"/>
      <c r="J56"/>
      <c r="K56"/>
      <c r="L56"/>
      <c r="M56"/>
      <c r="N56"/>
      <c r="O56" s="69"/>
      <c r="P56"/>
      <c r="Q56"/>
      <c r="R56"/>
      <c r="S56"/>
      <c r="T56"/>
      <c r="U56"/>
      <c r="V56"/>
      <c r="W56"/>
      <c r="X56"/>
      <c r="Y56"/>
      <c r="Z56"/>
      <c r="AA56"/>
      <c r="AB56"/>
      <c r="AC56"/>
      <c r="AD56"/>
      <c r="AE56"/>
      <c r="AF56"/>
      <c r="AG56"/>
      <c r="AH56"/>
      <c r="AJ56" s="2"/>
      <c r="AL56" s="4" t="s">
        <v>135</v>
      </c>
      <c r="AM56" s="4" t="s">
        <v>275</v>
      </c>
      <c r="AO56" s="8" t="s">
        <v>213</v>
      </c>
      <c r="AP56" s="12">
        <v>0.15</v>
      </c>
      <c r="AQ56" s="156" t="s">
        <v>210</v>
      </c>
      <c r="AR56" s="148" t="s">
        <v>274</v>
      </c>
      <c r="AS56" s="160" t="str">
        <f t="shared" si="0"/>
        <v>大阪府守口市</v>
      </c>
      <c r="AT56" s="146">
        <v>11.05</v>
      </c>
      <c r="AU56" s="148">
        <v>10.83</v>
      </c>
      <c r="AV56" s="171">
        <v>10.68</v>
      </c>
    </row>
    <row r="57" spans="1:50" ht="14.4">
      <c r="A57"/>
      <c r="C57"/>
      <c r="D57"/>
      <c r="E57"/>
      <c r="F57"/>
      <c r="G57"/>
      <c r="H57"/>
      <c r="I57"/>
      <c r="J57"/>
      <c r="K57"/>
      <c r="L57"/>
      <c r="M57"/>
      <c r="N57"/>
      <c r="O57" s="69"/>
      <c r="P57"/>
      <c r="Q57"/>
      <c r="R57"/>
      <c r="S57"/>
      <c r="T57"/>
      <c r="U57"/>
      <c r="V57"/>
      <c r="W57"/>
      <c r="X57"/>
      <c r="Y57"/>
      <c r="Z57"/>
      <c r="AA57"/>
      <c r="AB57"/>
      <c r="AC57"/>
      <c r="AD57"/>
      <c r="AE57"/>
      <c r="AF57"/>
      <c r="AG57"/>
      <c r="AH57"/>
      <c r="AJ57" s="2"/>
      <c r="AL57" s="4" t="s">
        <v>135</v>
      </c>
      <c r="AM57" s="4" t="s">
        <v>277</v>
      </c>
      <c r="AO57" s="8" t="s">
        <v>213</v>
      </c>
      <c r="AP57" s="12">
        <v>0.15</v>
      </c>
      <c r="AQ57" s="156" t="s">
        <v>210</v>
      </c>
      <c r="AR57" s="148" t="s">
        <v>276</v>
      </c>
      <c r="AS57" s="160" t="str">
        <f t="shared" si="0"/>
        <v>大阪府大東市</v>
      </c>
      <c r="AT57" s="146">
        <v>11.05</v>
      </c>
      <c r="AU57" s="148">
        <v>10.83</v>
      </c>
      <c r="AV57" s="171">
        <v>10.68</v>
      </c>
    </row>
    <row r="58" spans="1:50" ht="14.4">
      <c r="E58" s="65"/>
      <c r="F58" s="65"/>
      <c r="G58" s="65"/>
      <c r="H58" s="65"/>
      <c r="I58" s="65"/>
      <c r="AJ58" s="2"/>
      <c r="AL58" s="4" t="s">
        <v>135</v>
      </c>
      <c r="AM58" s="4" t="s">
        <v>279</v>
      </c>
      <c r="AO58" s="8" t="s">
        <v>213</v>
      </c>
      <c r="AP58" s="12">
        <v>0.15</v>
      </c>
      <c r="AQ58" s="156" t="s">
        <v>210</v>
      </c>
      <c r="AR58" s="148" t="s">
        <v>278</v>
      </c>
      <c r="AS58" s="160" t="str">
        <f t="shared" si="0"/>
        <v>大阪府門真市</v>
      </c>
      <c r="AT58" s="146">
        <v>11.05</v>
      </c>
      <c r="AU58" s="148">
        <v>10.83</v>
      </c>
      <c r="AV58" s="171">
        <v>10.68</v>
      </c>
    </row>
    <row r="59" spans="1:50" ht="14.4">
      <c r="E59" s="65"/>
      <c r="F59" s="65"/>
      <c r="G59" s="65"/>
      <c r="H59" s="65"/>
      <c r="I59" s="65"/>
      <c r="AJ59" s="2"/>
      <c r="AL59" s="4" t="s">
        <v>135</v>
      </c>
      <c r="AM59" s="4" t="s">
        <v>281</v>
      </c>
      <c r="AO59" s="8" t="s">
        <v>213</v>
      </c>
      <c r="AP59" s="12">
        <v>0.15</v>
      </c>
      <c r="AQ59" s="156" t="s">
        <v>1938</v>
      </c>
      <c r="AR59" s="148" t="s">
        <v>280</v>
      </c>
      <c r="AS59" s="160" t="str">
        <f t="shared" si="0"/>
        <v>兵庫県西宮市</v>
      </c>
      <c r="AT59" s="146">
        <v>11.05</v>
      </c>
      <c r="AU59" s="148">
        <v>10.83</v>
      </c>
      <c r="AV59" s="171">
        <v>10.68</v>
      </c>
    </row>
    <row r="60" spans="1:50" ht="14.4">
      <c r="E60" s="65"/>
      <c r="F60" s="65"/>
      <c r="G60" s="65"/>
      <c r="H60" s="65"/>
      <c r="I60" s="65"/>
      <c r="AJ60" s="2"/>
      <c r="AL60" s="4" t="s">
        <v>135</v>
      </c>
      <c r="AM60" s="4" t="s">
        <v>283</v>
      </c>
      <c r="AO60" s="8" t="s">
        <v>213</v>
      </c>
      <c r="AP60" s="12">
        <v>0.15</v>
      </c>
      <c r="AQ60" s="156" t="s">
        <v>1938</v>
      </c>
      <c r="AR60" s="148" t="s">
        <v>282</v>
      </c>
      <c r="AS60" s="160" t="str">
        <f t="shared" si="0"/>
        <v>兵庫県芦屋市</v>
      </c>
      <c r="AT60" s="146">
        <v>11.05</v>
      </c>
      <c r="AU60" s="148">
        <v>10.83</v>
      </c>
      <c r="AV60" s="171">
        <v>10.68</v>
      </c>
    </row>
    <row r="61" spans="1:50" ht="15" thickBot="1">
      <c r="E61" s="65"/>
      <c r="F61" s="65"/>
      <c r="G61" s="65"/>
      <c r="H61" s="65"/>
      <c r="I61" s="65"/>
      <c r="AJ61" s="2"/>
      <c r="AL61" s="4" t="s">
        <v>135</v>
      </c>
      <c r="AM61" s="4" t="s">
        <v>285</v>
      </c>
      <c r="AO61" s="9" t="s">
        <v>213</v>
      </c>
      <c r="AP61" s="152">
        <v>0.15</v>
      </c>
      <c r="AQ61" s="157" t="s">
        <v>1938</v>
      </c>
      <c r="AR61" s="151" t="s">
        <v>284</v>
      </c>
      <c r="AS61" s="177" t="str">
        <f t="shared" si="0"/>
        <v>兵庫県宝塚市</v>
      </c>
      <c r="AT61" s="150">
        <v>11.05</v>
      </c>
      <c r="AU61" s="151">
        <v>10.83</v>
      </c>
      <c r="AV61" s="218">
        <v>10.68</v>
      </c>
    </row>
    <row r="62" spans="1:50" ht="14.4">
      <c r="E62" s="65"/>
      <c r="F62" s="65"/>
      <c r="G62" s="65"/>
      <c r="H62" s="65"/>
      <c r="I62" s="65"/>
      <c r="AJ62" s="2"/>
      <c r="AL62" s="4" t="s">
        <v>135</v>
      </c>
      <c r="AM62" s="4" t="s">
        <v>288</v>
      </c>
      <c r="AO62" s="10" t="s">
        <v>286</v>
      </c>
      <c r="AP62" s="70">
        <v>0.12</v>
      </c>
      <c r="AQ62" s="219" t="s">
        <v>161</v>
      </c>
      <c r="AR62" s="170" t="s">
        <v>287</v>
      </c>
      <c r="AS62" s="217" t="str">
        <f t="shared" si="0"/>
        <v>茨城県牛久市</v>
      </c>
      <c r="AT62" s="181">
        <v>10.84</v>
      </c>
      <c r="AU62" s="170">
        <v>10.66</v>
      </c>
      <c r="AV62" s="217">
        <v>10.54</v>
      </c>
    </row>
    <row r="63" spans="1:50" ht="14.4">
      <c r="E63" s="65"/>
      <c r="F63" s="65"/>
      <c r="G63" s="65"/>
      <c r="H63" s="65"/>
      <c r="I63" s="65"/>
      <c r="AJ63" s="2"/>
      <c r="AL63" s="4" t="s">
        <v>135</v>
      </c>
      <c r="AM63" s="4" t="s">
        <v>290</v>
      </c>
      <c r="AO63" s="8" t="s">
        <v>286</v>
      </c>
      <c r="AP63" s="12">
        <v>0.12</v>
      </c>
      <c r="AQ63" s="220" t="s">
        <v>167</v>
      </c>
      <c r="AR63" s="148" t="s">
        <v>289</v>
      </c>
      <c r="AS63" s="171" t="str">
        <f t="shared" si="0"/>
        <v>埼玉県朝霞市</v>
      </c>
      <c r="AT63" s="146">
        <v>10.84</v>
      </c>
      <c r="AU63" s="148">
        <v>10.66</v>
      </c>
      <c r="AV63" s="171">
        <v>10.54</v>
      </c>
    </row>
    <row r="64" spans="1:50" ht="14.4">
      <c r="E64" s="65"/>
      <c r="F64" s="65"/>
      <c r="G64" s="65"/>
      <c r="H64" s="65"/>
      <c r="I64" s="65"/>
      <c r="AJ64" s="2"/>
      <c r="AL64" s="4" t="s">
        <v>135</v>
      </c>
      <c r="AM64" s="4" t="s">
        <v>291</v>
      </c>
      <c r="AO64" s="8" t="s">
        <v>286</v>
      </c>
      <c r="AP64" s="12">
        <v>0.12</v>
      </c>
      <c r="AQ64" s="220" t="s">
        <v>167</v>
      </c>
      <c r="AR64" s="148" t="s">
        <v>2339</v>
      </c>
      <c r="AS64" s="171" t="str">
        <f t="shared" si="0"/>
        <v>埼玉県志木市</v>
      </c>
      <c r="AT64" s="146">
        <v>10.84</v>
      </c>
      <c r="AU64" s="148">
        <v>10.66</v>
      </c>
      <c r="AV64" s="171">
        <v>10.54</v>
      </c>
    </row>
    <row r="65" spans="5:48" ht="14.4">
      <c r="E65" s="65"/>
      <c r="F65" s="65"/>
      <c r="G65" s="65"/>
      <c r="H65" s="65"/>
      <c r="I65" s="65"/>
      <c r="AJ65" s="2"/>
      <c r="AL65" s="4" t="s">
        <v>135</v>
      </c>
      <c r="AM65" s="4" t="s">
        <v>292</v>
      </c>
      <c r="AO65" s="8" t="s">
        <v>286</v>
      </c>
      <c r="AP65" s="12">
        <v>0.12</v>
      </c>
      <c r="AQ65" s="220" t="s">
        <v>167</v>
      </c>
      <c r="AR65" s="148" t="s">
        <v>2340</v>
      </c>
      <c r="AS65" s="171" t="str">
        <f t="shared" si="0"/>
        <v>埼玉県和光市</v>
      </c>
      <c r="AT65" s="146">
        <v>10.84</v>
      </c>
      <c r="AU65" s="148">
        <v>10.66</v>
      </c>
      <c r="AV65" s="171">
        <v>10.54</v>
      </c>
    </row>
    <row r="66" spans="5:48" ht="14.4">
      <c r="E66" s="65"/>
      <c r="F66" s="65"/>
      <c r="G66" s="65"/>
      <c r="H66" s="65"/>
      <c r="I66" s="65"/>
      <c r="AJ66" s="2"/>
      <c r="AL66" s="4" t="s">
        <v>135</v>
      </c>
      <c r="AM66" s="4" t="s">
        <v>294</v>
      </c>
      <c r="AO66" s="8" t="s">
        <v>286</v>
      </c>
      <c r="AP66" s="12">
        <v>0.12</v>
      </c>
      <c r="AQ66" s="220" t="s">
        <v>169</v>
      </c>
      <c r="AR66" s="148" t="s">
        <v>293</v>
      </c>
      <c r="AS66" s="171" t="str">
        <f t="shared" si="0"/>
        <v>千葉県船橋市</v>
      </c>
      <c r="AT66" s="146">
        <v>10.84</v>
      </c>
      <c r="AU66" s="148">
        <v>10.66</v>
      </c>
      <c r="AV66" s="171">
        <v>10.54</v>
      </c>
    </row>
    <row r="67" spans="5:48" ht="14.4">
      <c r="E67" s="65"/>
      <c r="F67" s="65"/>
      <c r="G67" s="65"/>
      <c r="H67" s="65"/>
      <c r="I67" s="65"/>
      <c r="AJ67" s="2"/>
      <c r="AL67" s="4" t="s">
        <v>135</v>
      </c>
      <c r="AM67" s="4" t="s">
        <v>296</v>
      </c>
      <c r="AO67" s="8" t="s">
        <v>286</v>
      </c>
      <c r="AP67" s="12">
        <v>0.12</v>
      </c>
      <c r="AQ67" s="220" t="s">
        <v>169</v>
      </c>
      <c r="AR67" s="148" t="s">
        <v>295</v>
      </c>
      <c r="AS67" s="171" t="str">
        <f t="shared" si="0"/>
        <v>千葉県成田市</v>
      </c>
      <c r="AT67" s="146">
        <v>10.84</v>
      </c>
      <c r="AU67" s="148">
        <v>10.66</v>
      </c>
      <c r="AV67" s="171">
        <v>10.54</v>
      </c>
    </row>
    <row r="68" spans="5:48" ht="14.4">
      <c r="E68" s="65"/>
      <c r="F68" s="65"/>
      <c r="G68" s="65"/>
      <c r="H68" s="65"/>
      <c r="I68" s="65"/>
      <c r="AJ68" s="2"/>
      <c r="AL68" s="4" t="s">
        <v>135</v>
      </c>
      <c r="AM68" s="4" t="s">
        <v>298</v>
      </c>
      <c r="AO68" s="8" t="s">
        <v>286</v>
      </c>
      <c r="AP68" s="12">
        <v>0.12</v>
      </c>
      <c r="AQ68" s="220" t="s">
        <v>169</v>
      </c>
      <c r="AR68" s="148" t="s">
        <v>297</v>
      </c>
      <c r="AS68" s="171" t="str">
        <f t="shared" ref="AS68:AS131" si="57">AQ68&amp;AR68</f>
        <v>千葉県習志野市</v>
      </c>
      <c r="AT68" s="146">
        <v>10.84</v>
      </c>
      <c r="AU68" s="148">
        <v>10.66</v>
      </c>
      <c r="AV68" s="171">
        <v>10.54</v>
      </c>
    </row>
    <row r="69" spans="5:48" ht="14.4">
      <c r="E69" s="65"/>
      <c r="F69" s="65"/>
      <c r="G69" s="65"/>
      <c r="H69" s="65"/>
      <c r="I69" s="65"/>
      <c r="AJ69" s="2"/>
      <c r="AL69" s="4" t="s">
        <v>135</v>
      </c>
      <c r="AM69" s="4" t="s">
        <v>300</v>
      </c>
      <c r="AO69" s="8" t="s">
        <v>286</v>
      </c>
      <c r="AP69" s="12">
        <v>0.12</v>
      </c>
      <c r="AQ69" s="220" t="s">
        <v>171</v>
      </c>
      <c r="AR69" s="148" t="s">
        <v>299</v>
      </c>
      <c r="AS69" s="171" t="str">
        <f t="shared" si="57"/>
        <v>東京都立川市</v>
      </c>
      <c r="AT69" s="146">
        <v>10.84</v>
      </c>
      <c r="AU69" s="148">
        <v>10.66</v>
      </c>
      <c r="AV69" s="171">
        <v>10.54</v>
      </c>
    </row>
    <row r="70" spans="5:48" ht="14.4">
      <c r="E70" s="65"/>
      <c r="F70" s="65"/>
      <c r="G70" s="65"/>
      <c r="H70" s="65"/>
      <c r="I70" s="65"/>
      <c r="AJ70" s="2"/>
      <c r="AL70" s="4" t="s">
        <v>135</v>
      </c>
      <c r="AM70" s="4" t="s">
        <v>302</v>
      </c>
      <c r="AO70" s="8" t="s">
        <v>286</v>
      </c>
      <c r="AP70" s="12">
        <v>0.12</v>
      </c>
      <c r="AQ70" s="220" t="s">
        <v>171</v>
      </c>
      <c r="AR70" s="148" t="s">
        <v>301</v>
      </c>
      <c r="AS70" s="171" t="str">
        <f t="shared" si="57"/>
        <v>東京都昭島市</v>
      </c>
      <c r="AT70" s="146">
        <v>10.84</v>
      </c>
      <c r="AU70" s="148">
        <v>10.66</v>
      </c>
      <c r="AV70" s="171">
        <v>10.54</v>
      </c>
    </row>
    <row r="71" spans="5:48">
      <c r="AJ71" s="2"/>
      <c r="AL71" s="4" t="s">
        <v>135</v>
      </c>
      <c r="AM71" s="4" t="s">
        <v>304</v>
      </c>
      <c r="AO71" s="8" t="s">
        <v>286</v>
      </c>
      <c r="AP71" s="12">
        <v>0.12</v>
      </c>
      <c r="AQ71" s="220" t="s">
        <v>171</v>
      </c>
      <c r="AR71" s="148" t="s">
        <v>303</v>
      </c>
      <c r="AS71" s="171" t="str">
        <f t="shared" si="57"/>
        <v>東京都東大和市</v>
      </c>
      <c r="AT71" s="146">
        <v>10.84</v>
      </c>
      <c r="AU71" s="148">
        <v>10.66</v>
      </c>
      <c r="AV71" s="171">
        <v>10.54</v>
      </c>
    </row>
    <row r="72" spans="5:48">
      <c r="AJ72" s="2"/>
      <c r="AL72" s="4" t="s">
        <v>135</v>
      </c>
      <c r="AM72" s="4" t="s">
        <v>306</v>
      </c>
      <c r="AO72" s="8" t="s">
        <v>286</v>
      </c>
      <c r="AP72" s="12">
        <v>0.12</v>
      </c>
      <c r="AQ72" s="220" t="s">
        <v>173</v>
      </c>
      <c r="AR72" s="148" t="s">
        <v>305</v>
      </c>
      <c r="AS72" s="171" t="str">
        <f t="shared" si="57"/>
        <v>神奈川県相模原市</v>
      </c>
      <c r="AT72" s="146">
        <v>10.84</v>
      </c>
      <c r="AU72" s="148">
        <v>10.66</v>
      </c>
      <c r="AV72" s="171">
        <v>10.54</v>
      </c>
    </row>
    <row r="73" spans="5:48">
      <c r="AJ73" s="2"/>
      <c r="AL73" s="4" t="s">
        <v>135</v>
      </c>
      <c r="AM73" s="4" t="s">
        <v>308</v>
      </c>
      <c r="AO73" s="8" t="s">
        <v>286</v>
      </c>
      <c r="AP73" s="12">
        <v>0.12</v>
      </c>
      <c r="AQ73" s="220" t="s">
        <v>173</v>
      </c>
      <c r="AR73" s="148" t="s">
        <v>307</v>
      </c>
      <c r="AS73" s="171" t="str">
        <f t="shared" si="57"/>
        <v>神奈川県横須賀市</v>
      </c>
      <c r="AT73" s="146">
        <v>10.84</v>
      </c>
      <c r="AU73" s="148">
        <v>10.66</v>
      </c>
      <c r="AV73" s="171">
        <v>10.54</v>
      </c>
    </row>
    <row r="74" spans="5:48">
      <c r="J74" s="2"/>
      <c r="K74" s="2"/>
      <c r="L74" s="2"/>
      <c r="M74" s="2"/>
      <c r="N74" s="2"/>
      <c r="AJ74" s="2"/>
      <c r="AL74" s="4" t="s">
        <v>135</v>
      </c>
      <c r="AM74" s="4" t="s">
        <v>310</v>
      </c>
      <c r="AO74" s="8" t="s">
        <v>286</v>
      </c>
      <c r="AP74" s="12">
        <v>0.12</v>
      </c>
      <c r="AQ74" s="220" t="s">
        <v>173</v>
      </c>
      <c r="AR74" s="148" t="s">
        <v>309</v>
      </c>
      <c r="AS74" s="171" t="str">
        <f t="shared" si="57"/>
        <v>神奈川県藤沢市</v>
      </c>
      <c r="AT74" s="146">
        <v>10.84</v>
      </c>
      <c r="AU74" s="148">
        <v>10.66</v>
      </c>
      <c r="AV74" s="171">
        <v>10.54</v>
      </c>
    </row>
    <row r="75" spans="5:48">
      <c r="J75" s="2"/>
      <c r="K75" s="2"/>
      <c r="L75" s="2"/>
      <c r="M75" s="2"/>
      <c r="N75" s="2"/>
      <c r="AJ75" s="2"/>
      <c r="AL75" s="4" t="s">
        <v>135</v>
      </c>
      <c r="AM75" s="4" t="s">
        <v>312</v>
      </c>
      <c r="AO75" s="8" t="s">
        <v>286</v>
      </c>
      <c r="AP75" s="12">
        <v>0.12</v>
      </c>
      <c r="AQ75" s="220" t="s">
        <v>173</v>
      </c>
      <c r="AR75" s="148" t="s">
        <v>311</v>
      </c>
      <c r="AS75" s="171" t="str">
        <f t="shared" si="57"/>
        <v>神奈川県逗子市</v>
      </c>
      <c r="AT75" s="146">
        <v>10.84</v>
      </c>
      <c r="AU75" s="148">
        <v>10.66</v>
      </c>
      <c r="AV75" s="171">
        <v>10.54</v>
      </c>
    </row>
    <row r="76" spans="5:48">
      <c r="J76" s="2"/>
      <c r="K76" s="2"/>
      <c r="L76" s="2"/>
      <c r="M76" s="2"/>
      <c r="N76" s="2"/>
      <c r="AJ76" s="2"/>
      <c r="AL76" s="4" t="s">
        <v>135</v>
      </c>
      <c r="AM76" s="4" t="s">
        <v>314</v>
      </c>
      <c r="AO76" s="8" t="s">
        <v>286</v>
      </c>
      <c r="AP76" s="12">
        <v>0.12</v>
      </c>
      <c r="AQ76" s="220" t="s">
        <v>173</v>
      </c>
      <c r="AR76" s="148" t="s">
        <v>313</v>
      </c>
      <c r="AS76" s="171" t="str">
        <f t="shared" si="57"/>
        <v>神奈川県三浦市</v>
      </c>
      <c r="AT76" s="146">
        <v>10.84</v>
      </c>
      <c r="AU76" s="148">
        <v>10.66</v>
      </c>
      <c r="AV76" s="171">
        <v>10.54</v>
      </c>
    </row>
    <row r="77" spans="5:48">
      <c r="J77" s="2"/>
      <c r="K77" s="2"/>
      <c r="L77" s="2"/>
      <c r="M77" s="2"/>
      <c r="N77" s="2"/>
      <c r="AJ77" s="2"/>
      <c r="AL77" s="4" t="s">
        <v>135</v>
      </c>
      <c r="AM77" s="4" t="s">
        <v>315</v>
      </c>
      <c r="AO77" s="8" t="s">
        <v>286</v>
      </c>
      <c r="AP77" s="12">
        <v>0.12</v>
      </c>
      <c r="AQ77" s="220" t="s">
        <v>173</v>
      </c>
      <c r="AR77" s="148" t="s">
        <v>2341</v>
      </c>
      <c r="AS77" s="171" t="str">
        <f t="shared" si="57"/>
        <v>神奈川県海老名市</v>
      </c>
      <c r="AT77" s="146">
        <v>10.84</v>
      </c>
      <c r="AU77" s="148">
        <v>10.66</v>
      </c>
      <c r="AV77" s="171">
        <v>10.54</v>
      </c>
    </row>
    <row r="78" spans="5:48">
      <c r="J78" s="2"/>
      <c r="K78" s="2"/>
      <c r="L78" s="2"/>
      <c r="M78" s="2"/>
      <c r="N78" s="2"/>
      <c r="AJ78" s="2"/>
      <c r="AL78" s="4" t="s">
        <v>135</v>
      </c>
      <c r="AM78" s="4" t="s">
        <v>317</v>
      </c>
      <c r="AO78" s="8" t="s">
        <v>286</v>
      </c>
      <c r="AP78" s="12">
        <v>0.12</v>
      </c>
      <c r="AQ78" s="220" t="s">
        <v>200</v>
      </c>
      <c r="AR78" s="148" t="s">
        <v>316</v>
      </c>
      <c r="AS78" s="171" t="str">
        <f t="shared" si="57"/>
        <v>大阪府豊中市</v>
      </c>
      <c r="AT78" s="146">
        <v>10.84</v>
      </c>
      <c r="AU78" s="148">
        <v>10.66</v>
      </c>
      <c r="AV78" s="171">
        <v>10.54</v>
      </c>
    </row>
    <row r="79" spans="5:48">
      <c r="J79" s="2"/>
      <c r="K79" s="2"/>
      <c r="L79" s="2"/>
      <c r="M79" s="2"/>
      <c r="N79" s="2"/>
      <c r="AJ79" s="2"/>
      <c r="AL79" s="4" t="s">
        <v>135</v>
      </c>
      <c r="AM79" s="4" t="s">
        <v>319</v>
      </c>
      <c r="AO79" s="8" t="s">
        <v>286</v>
      </c>
      <c r="AP79" s="12">
        <v>0.12</v>
      </c>
      <c r="AQ79" s="220" t="s">
        <v>200</v>
      </c>
      <c r="AR79" s="148" t="s">
        <v>318</v>
      </c>
      <c r="AS79" s="171" t="str">
        <f t="shared" si="57"/>
        <v>大阪府池田市</v>
      </c>
      <c r="AT79" s="146">
        <v>10.84</v>
      </c>
      <c r="AU79" s="148">
        <v>10.66</v>
      </c>
      <c r="AV79" s="171">
        <v>10.54</v>
      </c>
    </row>
    <row r="80" spans="5:48">
      <c r="J80" s="2"/>
      <c r="K80" s="2"/>
      <c r="L80" s="2"/>
      <c r="M80" s="2"/>
      <c r="N80" s="2"/>
      <c r="AJ80" s="2"/>
      <c r="AL80" s="4" t="s">
        <v>135</v>
      </c>
      <c r="AM80" s="4" t="s">
        <v>321</v>
      </c>
      <c r="AO80" s="8" t="s">
        <v>286</v>
      </c>
      <c r="AP80" s="12">
        <v>0.12</v>
      </c>
      <c r="AQ80" s="220" t="s">
        <v>200</v>
      </c>
      <c r="AR80" s="148" t="s">
        <v>320</v>
      </c>
      <c r="AS80" s="171" t="str">
        <f t="shared" si="57"/>
        <v>大阪府吹田市</v>
      </c>
      <c r="AT80" s="146">
        <v>10.84</v>
      </c>
      <c r="AU80" s="148">
        <v>10.66</v>
      </c>
      <c r="AV80" s="171">
        <v>10.54</v>
      </c>
    </row>
    <row r="81" spans="10:48">
      <c r="J81" s="2"/>
      <c r="K81" s="2"/>
      <c r="L81" s="2"/>
      <c r="M81" s="2"/>
      <c r="N81" s="2"/>
      <c r="AJ81" s="2"/>
      <c r="AL81" s="4" t="s">
        <v>135</v>
      </c>
      <c r="AM81" s="4" t="s">
        <v>323</v>
      </c>
      <c r="AO81" s="8" t="s">
        <v>286</v>
      </c>
      <c r="AP81" s="12">
        <v>0.12</v>
      </c>
      <c r="AQ81" s="220" t="s">
        <v>200</v>
      </c>
      <c r="AR81" s="148" t="s">
        <v>322</v>
      </c>
      <c r="AS81" s="171" t="str">
        <f t="shared" si="57"/>
        <v>大阪府高槻市</v>
      </c>
      <c r="AT81" s="146">
        <v>10.84</v>
      </c>
      <c r="AU81" s="148">
        <v>10.66</v>
      </c>
      <c r="AV81" s="171">
        <v>10.54</v>
      </c>
    </row>
    <row r="82" spans="10:48">
      <c r="J82" s="2"/>
      <c r="K82" s="2"/>
      <c r="L82" s="2"/>
      <c r="M82" s="2"/>
      <c r="N82" s="2"/>
      <c r="AJ82" s="2"/>
      <c r="AL82" s="4" t="s">
        <v>135</v>
      </c>
      <c r="AM82" s="4" t="s">
        <v>325</v>
      </c>
      <c r="AO82" s="8" t="s">
        <v>286</v>
      </c>
      <c r="AP82" s="12">
        <v>0.12</v>
      </c>
      <c r="AQ82" s="220" t="s">
        <v>200</v>
      </c>
      <c r="AR82" s="148" t="s">
        <v>324</v>
      </c>
      <c r="AS82" s="171" t="str">
        <f t="shared" si="57"/>
        <v>大阪府寝屋川市</v>
      </c>
      <c r="AT82" s="146">
        <v>10.84</v>
      </c>
      <c r="AU82" s="148">
        <v>10.66</v>
      </c>
      <c r="AV82" s="171">
        <v>10.54</v>
      </c>
    </row>
    <row r="83" spans="10:48">
      <c r="J83" s="2"/>
      <c r="K83" s="2"/>
      <c r="L83" s="2"/>
      <c r="M83" s="2"/>
      <c r="N83" s="2"/>
      <c r="AJ83" s="2"/>
      <c r="AL83" s="4" t="s">
        <v>135</v>
      </c>
      <c r="AM83" s="4" t="s">
        <v>327</v>
      </c>
      <c r="AO83" s="8" t="s">
        <v>286</v>
      </c>
      <c r="AP83" s="12">
        <v>0.12</v>
      </c>
      <c r="AQ83" s="220" t="s">
        <v>200</v>
      </c>
      <c r="AR83" s="148" t="s">
        <v>326</v>
      </c>
      <c r="AS83" s="171" t="str">
        <f t="shared" si="57"/>
        <v>大阪府箕面市</v>
      </c>
      <c r="AT83" s="146">
        <v>10.84</v>
      </c>
      <c r="AU83" s="148">
        <v>10.66</v>
      </c>
      <c r="AV83" s="171">
        <v>10.54</v>
      </c>
    </row>
    <row r="84" spans="10:48">
      <c r="J84" s="2"/>
      <c r="K84" s="2"/>
      <c r="L84" s="2"/>
      <c r="M84" s="2"/>
      <c r="N84" s="2"/>
      <c r="AJ84" s="2"/>
      <c r="AL84" s="4" t="s">
        <v>135</v>
      </c>
      <c r="AM84" s="4" t="s">
        <v>329</v>
      </c>
      <c r="AO84" s="8" t="s">
        <v>286</v>
      </c>
      <c r="AP84" s="12">
        <v>0.12</v>
      </c>
      <c r="AQ84" s="220" t="s">
        <v>200</v>
      </c>
      <c r="AR84" s="148" t="s">
        <v>328</v>
      </c>
      <c r="AS84" s="171" t="str">
        <f t="shared" si="57"/>
        <v>大阪府四條畷市</v>
      </c>
      <c r="AT84" s="146">
        <v>10.84</v>
      </c>
      <c r="AU84" s="148">
        <v>10.66</v>
      </c>
      <c r="AV84" s="171">
        <v>10.54</v>
      </c>
    </row>
    <row r="85" spans="10:48" ht="13.8" thickBot="1">
      <c r="J85" s="2"/>
      <c r="K85" s="2"/>
      <c r="L85" s="2"/>
      <c r="M85" s="2"/>
      <c r="N85" s="2"/>
      <c r="AJ85" s="2"/>
      <c r="AL85" s="4" t="s">
        <v>135</v>
      </c>
      <c r="AM85" s="4" t="s">
        <v>331</v>
      </c>
      <c r="AO85" s="9" t="s">
        <v>286</v>
      </c>
      <c r="AP85" s="152">
        <v>0.12</v>
      </c>
      <c r="AQ85" s="221" t="s">
        <v>202</v>
      </c>
      <c r="AR85" s="151" t="s">
        <v>330</v>
      </c>
      <c r="AS85" s="218" t="str">
        <f t="shared" si="57"/>
        <v>兵庫県神戸市</v>
      </c>
      <c r="AT85" s="150">
        <v>10.84</v>
      </c>
      <c r="AU85" s="151">
        <v>10.66</v>
      </c>
      <c r="AV85" s="218">
        <v>10.54</v>
      </c>
    </row>
    <row r="86" spans="10:48">
      <c r="J86" s="2"/>
      <c r="K86" s="2"/>
      <c r="L86" s="2"/>
      <c r="M86" s="2"/>
      <c r="N86" s="2"/>
      <c r="AJ86" s="2"/>
      <c r="AL86" s="4" t="s">
        <v>135</v>
      </c>
      <c r="AM86" s="4" t="s">
        <v>334</v>
      </c>
      <c r="AO86" s="10" t="s">
        <v>332</v>
      </c>
      <c r="AP86" s="70">
        <v>0.1</v>
      </c>
      <c r="AQ86" s="219" t="s">
        <v>161</v>
      </c>
      <c r="AR86" s="170" t="s">
        <v>333</v>
      </c>
      <c r="AS86" s="174" t="str">
        <f t="shared" si="57"/>
        <v>茨城県水戸市</v>
      </c>
      <c r="AT86" s="145">
        <v>10.7</v>
      </c>
      <c r="AU86" s="149">
        <v>10.55</v>
      </c>
      <c r="AV86" s="173">
        <v>10.45</v>
      </c>
    </row>
    <row r="87" spans="10:48">
      <c r="J87" s="2"/>
      <c r="K87" s="2"/>
      <c r="L87" s="2"/>
      <c r="M87" s="2"/>
      <c r="N87" s="2"/>
      <c r="AJ87" s="2"/>
      <c r="AL87" s="4" t="s">
        <v>135</v>
      </c>
      <c r="AM87" s="4" t="s">
        <v>336</v>
      </c>
      <c r="AO87" s="8" t="s">
        <v>332</v>
      </c>
      <c r="AP87" s="12">
        <v>0.1</v>
      </c>
      <c r="AQ87" s="220" t="s">
        <v>161</v>
      </c>
      <c r="AR87" s="148" t="s">
        <v>335</v>
      </c>
      <c r="AS87" s="160" t="str">
        <f t="shared" si="57"/>
        <v>茨城県日立市</v>
      </c>
      <c r="AT87" s="146">
        <v>10.7</v>
      </c>
      <c r="AU87" s="148">
        <v>10.55</v>
      </c>
      <c r="AV87" s="171">
        <v>10.45</v>
      </c>
    </row>
    <row r="88" spans="10:48">
      <c r="J88" s="2"/>
      <c r="K88" s="2"/>
      <c r="L88" s="2"/>
      <c r="M88" s="2"/>
      <c r="N88" s="2"/>
      <c r="AJ88" s="2"/>
      <c r="AL88" s="4" t="s">
        <v>135</v>
      </c>
      <c r="AM88" s="4" t="s">
        <v>338</v>
      </c>
      <c r="AO88" s="8" t="s">
        <v>332</v>
      </c>
      <c r="AP88" s="12">
        <v>0.1</v>
      </c>
      <c r="AQ88" s="220" t="s">
        <v>161</v>
      </c>
      <c r="AR88" s="148" t="s">
        <v>337</v>
      </c>
      <c r="AS88" s="160" t="str">
        <f t="shared" si="57"/>
        <v>茨城県龍ケ崎市</v>
      </c>
      <c r="AT88" s="146">
        <v>10.7</v>
      </c>
      <c r="AU88" s="148">
        <v>10.55</v>
      </c>
      <c r="AV88" s="171">
        <v>10.45</v>
      </c>
    </row>
    <row r="89" spans="10:48">
      <c r="J89" s="2"/>
      <c r="K89" s="2"/>
      <c r="L89" s="2"/>
      <c r="M89" s="2"/>
      <c r="N89" s="2"/>
      <c r="AJ89" s="2"/>
      <c r="AL89" s="4" t="s">
        <v>135</v>
      </c>
      <c r="AM89" s="4" t="s">
        <v>340</v>
      </c>
      <c r="AO89" s="8" t="s">
        <v>332</v>
      </c>
      <c r="AP89" s="12">
        <v>0.1</v>
      </c>
      <c r="AQ89" s="220" t="s">
        <v>161</v>
      </c>
      <c r="AR89" s="148" t="s">
        <v>339</v>
      </c>
      <c r="AS89" s="160" t="str">
        <f t="shared" si="57"/>
        <v>茨城県取手市</v>
      </c>
      <c r="AT89" s="146">
        <v>10.7</v>
      </c>
      <c r="AU89" s="148">
        <v>10.55</v>
      </c>
      <c r="AV89" s="171">
        <v>10.45</v>
      </c>
    </row>
    <row r="90" spans="10:48">
      <c r="J90" s="2"/>
      <c r="K90" s="2"/>
      <c r="L90" s="2"/>
      <c r="M90" s="2"/>
      <c r="N90" s="2"/>
      <c r="AJ90" s="2"/>
      <c r="AL90" s="4" t="s">
        <v>135</v>
      </c>
      <c r="AM90" s="4" t="s">
        <v>342</v>
      </c>
      <c r="AO90" s="8" t="s">
        <v>332</v>
      </c>
      <c r="AP90" s="12">
        <v>0.1</v>
      </c>
      <c r="AQ90" s="220" t="s">
        <v>161</v>
      </c>
      <c r="AR90" s="148" t="s">
        <v>341</v>
      </c>
      <c r="AS90" s="160" t="str">
        <f t="shared" si="57"/>
        <v>茨城県つくば市</v>
      </c>
      <c r="AT90" s="146">
        <v>10.7</v>
      </c>
      <c r="AU90" s="148">
        <v>10.55</v>
      </c>
      <c r="AV90" s="171">
        <v>10.45</v>
      </c>
    </row>
    <row r="91" spans="10:48">
      <c r="J91" s="2"/>
      <c r="K91" s="2"/>
      <c r="L91" s="2"/>
      <c r="M91" s="2"/>
      <c r="N91" s="2"/>
      <c r="AJ91" s="2"/>
      <c r="AL91" s="4" t="s">
        <v>135</v>
      </c>
      <c r="AM91" s="4" t="s">
        <v>344</v>
      </c>
      <c r="AO91" s="8" t="s">
        <v>332</v>
      </c>
      <c r="AP91" s="12">
        <v>0.1</v>
      </c>
      <c r="AQ91" s="220" t="s">
        <v>161</v>
      </c>
      <c r="AR91" s="148" t="s">
        <v>343</v>
      </c>
      <c r="AS91" s="160" t="str">
        <f t="shared" si="57"/>
        <v>茨城県守谷市</v>
      </c>
      <c r="AT91" s="146">
        <v>10.7</v>
      </c>
      <c r="AU91" s="148">
        <v>10.55</v>
      </c>
      <c r="AV91" s="171">
        <v>10.45</v>
      </c>
    </row>
    <row r="92" spans="10:48">
      <c r="J92" s="2"/>
      <c r="K92" s="2"/>
      <c r="L92" s="2"/>
      <c r="M92" s="2"/>
      <c r="N92" s="2"/>
      <c r="AJ92" s="2"/>
      <c r="AL92" s="4" t="s">
        <v>135</v>
      </c>
      <c r="AM92" s="4" t="s">
        <v>346</v>
      </c>
      <c r="AO92" s="8" t="s">
        <v>332</v>
      </c>
      <c r="AP92" s="12">
        <v>0.1</v>
      </c>
      <c r="AQ92" s="220" t="s">
        <v>167</v>
      </c>
      <c r="AR92" s="148" t="s">
        <v>345</v>
      </c>
      <c r="AS92" s="160" t="str">
        <f t="shared" si="57"/>
        <v>埼玉県川口市</v>
      </c>
      <c r="AT92" s="146">
        <v>10.7</v>
      </c>
      <c r="AU92" s="148">
        <v>10.55</v>
      </c>
      <c r="AV92" s="171">
        <v>10.45</v>
      </c>
    </row>
    <row r="93" spans="10:48">
      <c r="J93" s="2"/>
      <c r="K93" s="2"/>
      <c r="L93" s="2"/>
      <c r="M93" s="2"/>
      <c r="N93" s="2"/>
      <c r="AJ93" s="2"/>
      <c r="AL93" s="4" t="s">
        <v>135</v>
      </c>
      <c r="AM93" s="4" t="s">
        <v>348</v>
      </c>
      <c r="AO93" s="8" t="s">
        <v>332</v>
      </c>
      <c r="AP93" s="12">
        <v>0.1</v>
      </c>
      <c r="AQ93" s="220" t="s">
        <v>167</v>
      </c>
      <c r="AR93" s="148" t="s">
        <v>347</v>
      </c>
      <c r="AS93" s="160" t="str">
        <f t="shared" si="57"/>
        <v>埼玉県草加市</v>
      </c>
      <c r="AT93" s="146">
        <v>10.7</v>
      </c>
      <c r="AU93" s="148">
        <v>10.55</v>
      </c>
      <c r="AV93" s="171">
        <v>10.45</v>
      </c>
    </row>
    <row r="94" spans="10:48">
      <c r="J94" s="2"/>
      <c r="K94" s="2"/>
      <c r="L94" s="2"/>
      <c r="M94" s="2"/>
      <c r="N94" s="2"/>
      <c r="AJ94" s="2"/>
      <c r="AL94" s="4" t="s">
        <v>135</v>
      </c>
      <c r="AM94" s="4" t="s">
        <v>350</v>
      </c>
      <c r="AO94" s="8" t="s">
        <v>332</v>
      </c>
      <c r="AP94" s="12">
        <v>0.1</v>
      </c>
      <c r="AQ94" s="220" t="s">
        <v>167</v>
      </c>
      <c r="AR94" s="148" t="s">
        <v>349</v>
      </c>
      <c r="AS94" s="160" t="str">
        <f t="shared" si="57"/>
        <v>埼玉県戸田市</v>
      </c>
      <c r="AT94" s="146">
        <v>10.7</v>
      </c>
      <c r="AU94" s="148">
        <v>10.55</v>
      </c>
      <c r="AV94" s="171">
        <v>10.45</v>
      </c>
    </row>
    <row r="95" spans="10:48">
      <c r="J95" s="2"/>
      <c r="K95" s="2"/>
      <c r="L95" s="2"/>
      <c r="M95" s="2"/>
      <c r="N95" s="2"/>
      <c r="AJ95" s="2"/>
      <c r="AL95" s="4" t="s">
        <v>135</v>
      </c>
      <c r="AM95" s="4" t="s">
        <v>352</v>
      </c>
      <c r="AO95" s="8" t="s">
        <v>332</v>
      </c>
      <c r="AP95" s="12">
        <v>0.1</v>
      </c>
      <c r="AQ95" s="220" t="s">
        <v>167</v>
      </c>
      <c r="AR95" s="148" t="s">
        <v>351</v>
      </c>
      <c r="AS95" s="160" t="str">
        <f t="shared" si="57"/>
        <v>埼玉県新座市</v>
      </c>
      <c r="AT95" s="146">
        <v>10.7</v>
      </c>
      <c r="AU95" s="148">
        <v>10.55</v>
      </c>
      <c r="AV95" s="171">
        <v>10.45</v>
      </c>
    </row>
    <row r="96" spans="10:48">
      <c r="J96" s="2"/>
      <c r="K96" s="2"/>
      <c r="L96" s="2"/>
      <c r="M96" s="2"/>
      <c r="N96" s="2"/>
      <c r="AJ96" s="2"/>
      <c r="AL96" s="4" t="s">
        <v>135</v>
      </c>
      <c r="AM96" s="4" t="s">
        <v>354</v>
      </c>
      <c r="AO96" s="8" t="s">
        <v>332</v>
      </c>
      <c r="AP96" s="12">
        <v>0.1</v>
      </c>
      <c r="AQ96" s="220" t="s">
        <v>167</v>
      </c>
      <c r="AR96" s="148" t="s">
        <v>353</v>
      </c>
      <c r="AS96" s="160" t="str">
        <f t="shared" si="57"/>
        <v>埼玉県八潮市</v>
      </c>
      <c r="AT96" s="146">
        <v>10.7</v>
      </c>
      <c r="AU96" s="148">
        <v>10.55</v>
      </c>
      <c r="AV96" s="171">
        <v>10.45</v>
      </c>
    </row>
    <row r="97" spans="10:48">
      <c r="J97" s="2"/>
      <c r="K97" s="2"/>
      <c r="L97" s="2"/>
      <c r="M97" s="2"/>
      <c r="N97" s="2"/>
      <c r="AJ97" s="2"/>
      <c r="AL97" s="4" t="s">
        <v>135</v>
      </c>
      <c r="AM97" s="4" t="s">
        <v>356</v>
      </c>
      <c r="AO97" s="8" t="s">
        <v>332</v>
      </c>
      <c r="AP97" s="12">
        <v>0.1</v>
      </c>
      <c r="AQ97" s="220" t="s">
        <v>167</v>
      </c>
      <c r="AR97" s="148" t="s">
        <v>355</v>
      </c>
      <c r="AS97" s="160" t="str">
        <f t="shared" si="57"/>
        <v>埼玉県ふじみ野市</v>
      </c>
      <c r="AT97" s="146">
        <v>10.7</v>
      </c>
      <c r="AU97" s="148">
        <v>10.55</v>
      </c>
      <c r="AV97" s="171">
        <v>10.45</v>
      </c>
    </row>
    <row r="98" spans="10:48">
      <c r="J98" s="2"/>
      <c r="K98" s="2"/>
      <c r="L98" s="2"/>
      <c r="M98" s="2"/>
      <c r="N98" s="2"/>
      <c r="AJ98" s="2"/>
      <c r="AL98" s="4" t="s">
        <v>135</v>
      </c>
      <c r="AM98" s="4" t="s">
        <v>358</v>
      </c>
      <c r="AO98" s="8" t="s">
        <v>332</v>
      </c>
      <c r="AP98" s="12">
        <v>0.1</v>
      </c>
      <c r="AQ98" s="220" t="s">
        <v>169</v>
      </c>
      <c r="AR98" s="148" t="s">
        <v>357</v>
      </c>
      <c r="AS98" s="160" t="str">
        <f t="shared" si="57"/>
        <v>千葉県市川市</v>
      </c>
      <c r="AT98" s="146">
        <v>10.7</v>
      </c>
      <c r="AU98" s="148">
        <v>10.55</v>
      </c>
      <c r="AV98" s="171">
        <v>10.45</v>
      </c>
    </row>
    <row r="99" spans="10:48">
      <c r="J99" s="2"/>
      <c r="K99" s="2"/>
      <c r="L99" s="2"/>
      <c r="M99" s="2"/>
      <c r="N99" s="2"/>
      <c r="AJ99" s="2"/>
      <c r="AL99" s="4" t="s">
        <v>135</v>
      </c>
      <c r="AM99" s="4" t="s">
        <v>360</v>
      </c>
      <c r="AO99" s="8" t="s">
        <v>332</v>
      </c>
      <c r="AP99" s="12">
        <v>0.1</v>
      </c>
      <c r="AQ99" s="220" t="s">
        <v>169</v>
      </c>
      <c r="AR99" s="148" t="s">
        <v>359</v>
      </c>
      <c r="AS99" s="160" t="str">
        <f t="shared" si="57"/>
        <v>千葉県松戸市</v>
      </c>
      <c r="AT99" s="146">
        <v>10.7</v>
      </c>
      <c r="AU99" s="148">
        <v>10.55</v>
      </c>
      <c r="AV99" s="171">
        <v>10.45</v>
      </c>
    </row>
    <row r="100" spans="10:48">
      <c r="J100" s="2"/>
      <c r="K100" s="2"/>
      <c r="L100" s="2"/>
      <c r="M100" s="2"/>
      <c r="N100" s="2"/>
      <c r="AJ100" s="2"/>
      <c r="AL100" s="4" t="s">
        <v>135</v>
      </c>
      <c r="AM100" s="4" t="s">
        <v>362</v>
      </c>
      <c r="AO100" s="8" t="s">
        <v>332</v>
      </c>
      <c r="AP100" s="12">
        <v>0.1</v>
      </c>
      <c r="AQ100" s="220" t="s">
        <v>169</v>
      </c>
      <c r="AR100" s="148" t="s">
        <v>361</v>
      </c>
      <c r="AS100" s="160" t="str">
        <f t="shared" si="57"/>
        <v>千葉県佐倉市</v>
      </c>
      <c r="AT100" s="146">
        <v>10.7</v>
      </c>
      <c r="AU100" s="148">
        <v>10.55</v>
      </c>
      <c r="AV100" s="171">
        <v>10.45</v>
      </c>
    </row>
    <row r="101" spans="10:48">
      <c r="J101" s="2"/>
      <c r="K101" s="2"/>
      <c r="L101" s="2"/>
      <c r="M101" s="2"/>
      <c r="N101" s="2"/>
      <c r="AJ101" s="2"/>
      <c r="AL101" s="4" t="s">
        <v>135</v>
      </c>
      <c r="AM101" s="4" t="s">
        <v>364</v>
      </c>
      <c r="AO101" s="8" t="s">
        <v>332</v>
      </c>
      <c r="AP101" s="12">
        <v>0.1</v>
      </c>
      <c r="AQ101" s="220" t="s">
        <v>169</v>
      </c>
      <c r="AR101" s="148" t="s">
        <v>363</v>
      </c>
      <c r="AS101" s="160" t="str">
        <f t="shared" si="57"/>
        <v>千葉県市原市</v>
      </c>
      <c r="AT101" s="146">
        <v>10.7</v>
      </c>
      <c r="AU101" s="148">
        <v>10.55</v>
      </c>
      <c r="AV101" s="171">
        <v>10.45</v>
      </c>
    </row>
    <row r="102" spans="10:48">
      <c r="J102" s="2"/>
      <c r="K102" s="2"/>
      <c r="L102" s="2"/>
      <c r="M102" s="2"/>
      <c r="N102" s="2"/>
      <c r="AJ102" s="2"/>
      <c r="AL102" s="4" t="s">
        <v>135</v>
      </c>
      <c r="AM102" s="4" t="s">
        <v>366</v>
      </c>
      <c r="AO102" s="8" t="s">
        <v>332</v>
      </c>
      <c r="AP102" s="12">
        <v>0.1</v>
      </c>
      <c r="AQ102" s="220" t="s">
        <v>1939</v>
      </c>
      <c r="AR102" s="148" t="s">
        <v>365</v>
      </c>
      <c r="AS102" s="160" t="str">
        <f t="shared" si="57"/>
        <v>千葉県八千代市</v>
      </c>
      <c r="AT102" s="146">
        <v>10.7</v>
      </c>
      <c r="AU102" s="148">
        <v>10.55</v>
      </c>
      <c r="AV102" s="171">
        <v>10.45</v>
      </c>
    </row>
    <row r="103" spans="10:48">
      <c r="J103" s="2"/>
      <c r="K103" s="2"/>
      <c r="L103" s="2"/>
      <c r="M103" s="2"/>
      <c r="N103" s="2"/>
      <c r="AJ103" s="2"/>
      <c r="AL103" s="4" t="s">
        <v>135</v>
      </c>
      <c r="AM103" s="4" t="s">
        <v>368</v>
      </c>
      <c r="AO103" s="8" t="s">
        <v>332</v>
      </c>
      <c r="AP103" s="12">
        <v>0.1</v>
      </c>
      <c r="AQ103" s="220" t="s">
        <v>169</v>
      </c>
      <c r="AR103" s="148" t="s">
        <v>367</v>
      </c>
      <c r="AS103" s="160" t="str">
        <f t="shared" si="57"/>
        <v>千葉県四街道市</v>
      </c>
      <c r="AT103" s="146">
        <v>10.7</v>
      </c>
      <c r="AU103" s="148">
        <v>10.55</v>
      </c>
      <c r="AV103" s="171">
        <v>10.45</v>
      </c>
    </row>
    <row r="104" spans="10:48">
      <c r="J104" s="2"/>
      <c r="K104" s="2"/>
      <c r="L104" s="2"/>
      <c r="M104" s="2"/>
      <c r="N104" s="2"/>
      <c r="AJ104" s="2"/>
      <c r="AL104" s="4" t="s">
        <v>135</v>
      </c>
      <c r="AM104" s="4" t="s">
        <v>370</v>
      </c>
      <c r="AO104" s="8" t="s">
        <v>332</v>
      </c>
      <c r="AP104" s="12">
        <v>0.1</v>
      </c>
      <c r="AQ104" s="220" t="s">
        <v>169</v>
      </c>
      <c r="AR104" s="148" t="s">
        <v>369</v>
      </c>
      <c r="AS104" s="160" t="str">
        <f t="shared" si="57"/>
        <v>千葉県袖ケ浦市</v>
      </c>
      <c r="AT104" s="146">
        <v>10.7</v>
      </c>
      <c r="AU104" s="148">
        <v>10.55</v>
      </c>
      <c r="AV104" s="171">
        <v>10.45</v>
      </c>
    </row>
    <row r="105" spans="10:48">
      <c r="J105" s="2"/>
      <c r="K105" s="2"/>
      <c r="L105" s="2"/>
      <c r="M105" s="2"/>
      <c r="N105" s="2"/>
      <c r="AJ105" s="2"/>
      <c r="AL105" s="4" t="s">
        <v>135</v>
      </c>
      <c r="AM105" s="4" t="s">
        <v>372</v>
      </c>
      <c r="AO105" s="8" t="s">
        <v>332</v>
      </c>
      <c r="AP105" s="12">
        <v>0.1</v>
      </c>
      <c r="AQ105" s="220" t="s">
        <v>169</v>
      </c>
      <c r="AR105" s="148" t="s">
        <v>371</v>
      </c>
      <c r="AS105" s="160" t="str">
        <f t="shared" si="57"/>
        <v>千葉県印西市</v>
      </c>
      <c r="AT105" s="146">
        <v>10.7</v>
      </c>
      <c r="AU105" s="148">
        <v>10.55</v>
      </c>
      <c r="AV105" s="171">
        <v>10.45</v>
      </c>
    </row>
    <row r="106" spans="10:48">
      <c r="J106" s="2"/>
      <c r="K106" s="2"/>
      <c r="L106" s="2"/>
      <c r="M106" s="2"/>
      <c r="N106" s="2"/>
      <c r="AJ106" s="2"/>
      <c r="AL106" s="4" t="s">
        <v>135</v>
      </c>
      <c r="AM106" s="4" t="s">
        <v>374</v>
      </c>
      <c r="AO106" s="8" t="s">
        <v>332</v>
      </c>
      <c r="AP106" s="12">
        <v>0.1</v>
      </c>
      <c r="AQ106" s="220" t="s">
        <v>169</v>
      </c>
      <c r="AR106" s="148" t="s">
        <v>373</v>
      </c>
      <c r="AS106" s="160" t="str">
        <f t="shared" si="57"/>
        <v>千葉県栄町</v>
      </c>
      <c r="AT106" s="146">
        <v>10.7</v>
      </c>
      <c r="AU106" s="148">
        <v>10.55</v>
      </c>
      <c r="AV106" s="171">
        <v>10.45</v>
      </c>
    </row>
    <row r="107" spans="10:48">
      <c r="J107" s="2"/>
      <c r="K107" s="2"/>
      <c r="L107" s="2"/>
      <c r="M107" s="2"/>
      <c r="N107" s="2"/>
      <c r="AJ107" s="2"/>
      <c r="AL107" s="4" t="s">
        <v>135</v>
      </c>
      <c r="AM107" s="4" t="s">
        <v>375</v>
      </c>
      <c r="AO107" s="8" t="s">
        <v>332</v>
      </c>
      <c r="AP107" s="12">
        <v>0.1</v>
      </c>
      <c r="AQ107" s="220" t="s">
        <v>171</v>
      </c>
      <c r="AR107" s="148" t="s">
        <v>2342</v>
      </c>
      <c r="AS107" s="160" t="str">
        <f t="shared" si="57"/>
        <v>東京都福生市</v>
      </c>
      <c r="AT107" s="146">
        <v>10.7</v>
      </c>
      <c r="AU107" s="148">
        <v>10.55</v>
      </c>
      <c r="AV107" s="171">
        <v>10.45</v>
      </c>
    </row>
    <row r="108" spans="10:48">
      <c r="J108" s="2"/>
      <c r="K108" s="2"/>
      <c r="L108" s="2"/>
      <c r="M108" s="2"/>
      <c r="N108" s="2"/>
      <c r="AJ108" s="2"/>
      <c r="AL108" s="4" t="s">
        <v>135</v>
      </c>
      <c r="AM108" s="4" t="s">
        <v>377</v>
      </c>
      <c r="AO108" s="8" t="s">
        <v>332</v>
      </c>
      <c r="AP108" s="12">
        <v>0.1</v>
      </c>
      <c r="AQ108" s="220" t="s">
        <v>171</v>
      </c>
      <c r="AR108" s="148" t="s">
        <v>376</v>
      </c>
      <c r="AS108" s="160" t="str">
        <f t="shared" si="57"/>
        <v>東京都あきる野市</v>
      </c>
      <c r="AT108" s="146">
        <v>10.7</v>
      </c>
      <c r="AU108" s="148">
        <v>10.55</v>
      </c>
      <c r="AV108" s="171">
        <v>10.45</v>
      </c>
    </row>
    <row r="109" spans="10:48">
      <c r="J109" s="2"/>
      <c r="K109" s="2"/>
      <c r="L109" s="2"/>
      <c r="M109" s="2"/>
      <c r="N109" s="2"/>
      <c r="AJ109" s="2"/>
      <c r="AL109" s="4" t="s">
        <v>135</v>
      </c>
      <c r="AM109" s="4" t="s">
        <v>379</v>
      </c>
      <c r="AO109" s="8" t="s">
        <v>332</v>
      </c>
      <c r="AP109" s="12">
        <v>0.1</v>
      </c>
      <c r="AQ109" s="220" t="s">
        <v>171</v>
      </c>
      <c r="AR109" s="148" t="s">
        <v>378</v>
      </c>
      <c r="AS109" s="160" t="str">
        <f t="shared" si="57"/>
        <v>東京都日の出町</v>
      </c>
      <c r="AT109" s="146">
        <v>10.7</v>
      </c>
      <c r="AU109" s="148">
        <v>10.55</v>
      </c>
      <c r="AV109" s="171">
        <v>10.45</v>
      </c>
    </row>
    <row r="110" spans="10:48">
      <c r="J110" s="2"/>
      <c r="K110" s="2"/>
      <c r="L110" s="2"/>
      <c r="M110" s="2"/>
      <c r="N110" s="2"/>
      <c r="AJ110" s="2"/>
      <c r="AL110" s="4" t="s">
        <v>135</v>
      </c>
      <c r="AM110" s="4" t="s">
        <v>381</v>
      </c>
      <c r="AO110" s="8" t="s">
        <v>332</v>
      </c>
      <c r="AP110" s="12">
        <v>0.1</v>
      </c>
      <c r="AQ110" s="220" t="s">
        <v>173</v>
      </c>
      <c r="AR110" s="148" t="s">
        <v>380</v>
      </c>
      <c r="AS110" s="160" t="str">
        <f t="shared" si="57"/>
        <v>神奈川県平塚市</v>
      </c>
      <c r="AT110" s="146">
        <v>10.7</v>
      </c>
      <c r="AU110" s="148">
        <v>10.55</v>
      </c>
      <c r="AV110" s="171">
        <v>10.45</v>
      </c>
    </row>
    <row r="111" spans="10:48">
      <c r="J111" s="2"/>
      <c r="K111" s="2"/>
      <c r="L111" s="2"/>
      <c r="M111" s="2"/>
      <c r="N111" s="2"/>
      <c r="AJ111" s="2"/>
      <c r="AL111" s="4" t="s">
        <v>135</v>
      </c>
      <c r="AM111" s="4" t="s">
        <v>383</v>
      </c>
      <c r="AO111" s="8" t="s">
        <v>332</v>
      </c>
      <c r="AP111" s="12">
        <v>0.1</v>
      </c>
      <c r="AQ111" s="220" t="s">
        <v>173</v>
      </c>
      <c r="AR111" s="148" t="s">
        <v>382</v>
      </c>
      <c r="AS111" s="160" t="str">
        <f t="shared" si="57"/>
        <v>神奈川県小田原市</v>
      </c>
      <c r="AT111" s="146">
        <v>10.7</v>
      </c>
      <c r="AU111" s="148">
        <v>10.55</v>
      </c>
      <c r="AV111" s="171">
        <v>10.45</v>
      </c>
    </row>
    <row r="112" spans="10:48">
      <c r="J112" s="2"/>
      <c r="K112" s="2"/>
      <c r="L112" s="2"/>
      <c r="M112" s="2"/>
      <c r="N112" s="2"/>
      <c r="AJ112" s="2"/>
      <c r="AL112" s="4" t="s">
        <v>135</v>
      </c>
      <c r="AM112" s="4" t="s">
        <v>385</v>
      </c>
      <c r="AO112" s="8" t="s">
        <v>332</v>
      </c>
      <c r="AP112" s="12">
        <v>0.1</v>
      </c>
      <c r="AQ112" s="220" t="s">
        <v>173</v>
      </c>
      <c r="AR112" s="148" t="s">
        <v>384</v>
      </c>
      <c r="AS112" s="160" t="str">
        <f t="shared" si="57"/>
        <v>神奈川県茅ヶ崎市</v>
      </c>
      <c r="AT112" s="146">
        <v>10.7</v>
      </c>
      <c r="AU112" s="148">
        <v>10.55</v>
      </c>
      <c r="AV112" s="171">
        <v>10.45</v>
      </c>
    </row>
    <row r="113" spans="10:48">
      <c r="J113" s="2"/>
      <c r="K113" s="2"/>
      <c r="L113" s="2"/>
      <c r="M113" s="2"/>
      <c r="N113" s="2"/>
      <c r="AJ113" s="2"/>
      <c r="AL113" s="4" t="s">
        <v>135</v>
      </c>
      <c r="AM113" s="4" t="s">
        <v>387</v>
      </c>
      <c r="AO113" s="8" t="s">
        <v>332</v>
      </c>
      <c r="AP113" s="12">
        <v>0.1</v>
      </c>
      <c r="AQ113" s="220" t="s">
        <v>173</v>
      </c>
      <c r="AR113" s="148" t="s">
        <v>386</v>
      </c>
      <c r="AS113" s="160" t="str">
        <f t="shared" si="57"/>
        <v>神奈川県大和市</v>
      </c>
      <c r="AT113" s="146">
        <v>10.7</v>
      </c>
      <c r="AU113" s="148">
        <v>10.55</v>
      </c>
      <c r="AV113" s="171">
        <v>10.45</v>
      </c>
    </row>
    <row r="114" spans="10:48">
      <c r="J114" s="2"/>
      <c r="K114" s="2"/>
      <c r="L114" s="2"/>
      <c r="M114" s="2"/>
      <c r="N114" s="2"/>
      <c r="AJ114" s="2"/>
      <c r="AL114" s="4" t="s">
        <v>135</v>
      </c>
      <c r="AM114" s="4" t="s">
        <v>389</v>
      </c>
      <c r="AO114" s="8" t="s">
        <v>332</v>
      </c>
      <c r="AP114" s="12">
        <v>0.1</v>
      </c>
      <c r="AQ114" s="220" t="s">
        <v>173</v>
      </c>
      <c r="AR114" s="148" t="s">
        <v>388</v>
      </c>
      <c r="AS114" s="160" t="str">
        <f t="shared" si="57"/>
        <v>神奈川県伊勢原市</v>
      </c>
      <c r="AT114" s="146">
        <v>10.7</v>
      </c>
      <c r="AU114" s="148">
        <v>10.55</v>
      </c>
      <c r="AV114" s="171">
        <v>10.45</v>
      </c>
    </row>
    <row r="115" spans="10:48">
      <c r="J115" s="2"/>
      <c r="K115" s="2"/>
      <c r="L115" s="2"/>
      <c r="M115" s="2"/>
      <c r="N115" s="2"/>
      <c r="AJ115" s="2"/>
      <c r="AL115" s="4" t="s">
        <v>135</v>
      </c>
      <c r="AM115" s="4" t="s">
        <v>391</v>
      </c>
      <c r="AO115" s="8" t="s">
        <v>332</v>
      </c>
      <c r="AP115" s="12">
        <v>0.1</v>
      </c>
      <c r="AQ115" s="220" t="s">
        <v>173</v>
      </c>
      <c r="AR115" s="148" t="s">
        <v>390</v>
      </c>
      <c r="AS115" s="160" t="str">
        <f t="shared" si="57"/>
        <v>神奈川県座間市</v>
      </c>
      <c r="AT115" s="146">
        <v>10.7</v>
      </c>
      <c r="AU115" s="148">
        <v>10.55</v>
      </c>
      <c r="AV115" s="171">
        <v>10.45</v>
      </c>
    </row>
    <row r="116" spans="10:48">
      <c r="J116" s="2"/>
      <c r="K116" s="2"/>
      <c r="L116" s="2"/>
      <c r="M116" s="2"/>
      <c r="N116" s="2"/>
      <c r="AJ116" s="2"/>
      <c r="AL116" s="4" t="s">
        <v>135</v>
      </c>
      <c r="AM116" s="4" t="s">
        <v>393</v>
      </c>
      <c r="AO116" s="8" t="s">
        <v>332</v>
      </c>
      <c r="AP116" s="12">
        <v>0.1</v>
      </c>
      <c r="AQ116" s="220" t="s">
        <v>173</v>
      </c>
      <c r="AR116" s="148" t="s">
        <v>392</v>
      </c>
      <c r="AS116" s="160" t="str">
        <f t="shared" si="57"/>
        <v>神奈川県綾瀬市</v>
      </c>
      <c r="AT116" s="146">
        <v>10.7</v>
      </c>
      <c r="AU116" s="148">
        <v>10.55</v>
      </c>
      <c r="AV116" s="171">
        <v>10.45</v>
      </c>
    </row>
    <row r="117" spans="10:48">
      <c r="J117" s="2"/>
      <c r="K117" s="2"/>
      <c r="L117" s="2"/>
      <c r="M117" s="2"/>
      <c r="N117" s="2"/>
      <c r="AJ117" s="2"/>
      <c r="AL117" s="4" t="s">
        <v>135</v>
      </c>
      <c r="AM117" s="4" t="s">
        <v>395</v>
      </c>
      <c r="AO117" s="8" t="s">
        <v>332</v>
      </c>
      <c r="AP117" s="12">
        <v>0.1</v>
      </c>
      <c r="AQ117" s="220" t="s">
        <v>173</v>
      </c>
      <c r="AR117" s="148" t="s">
        <v>394</v>
      </c>
      <c r="AS117" s="160" t="str">
        <f t="shared" si="57"/>
        <v>神奈川県葉山町</v>
      </c>
      <c r="AT117" s="146">
        <v>10.7</v>
      </c>
      <c r="AU117" s="148">
        <v>10.55</v>
      </c>
      <c r="AV117" s="171">
        <v>10.45</v>
      </c>
    </row>
    <row r="118" spans="10:48">
      <c r="J118" s="2"/>
      <c r="K118" s="2"/>
      <c r="L118" s="2"/>
      <c r="M118" s="2"/>
      <c r="N118" s="2"/>
      <c r="AJ118" s="2"/>
      <c r="AL118" s="4" t="s">
        <v>135</v>
      </c>
      <c r="AM118" s="4" t="s">
        <v>397</v>
      </c>
      <c r="AO118" s="8" t="s">
        <v>332</v>
      </c>
      <c r="AP118" s="12">
        <v>0.1</v>
      </c>
      <c r="AQ118" s="220" t="s">
        <v>173</v>
      </c>
      <c r="AR118" s="148" t="s">
        <v>396</v>
      </c>
      <c r="AS118" s="160" t="str">
        <f t="shared" si="57"/>
        <v>神奈川県寒川町</v>
      </c>
      <c r="AT118" s="146">
        <v>10.7</v>
      </c>
      <c r="AU118" s="148">
        <v>10.55</v>
      </c>
      <c r="AV118" s="171">
        <v>10.45</v>
      </c>
    </row>
    <row r="119" spans="10:48">
      <c r="J119" s="2"/>
      <c r="K119" s="2"/>
      <c r="L119" s="2"/>
      <c r="M119" s="2"/>
      <c r="N119" s="2"/>
      <c r="AJ119" s="2"/>
      <c r="AL119" s="4" t="s">
        <v>135</v>
      </c>
      <c r="AM119" s="4" t="s">
        <v>399</v>
      </c>
      <c r="AO119" s="8" t="s">
        <v>332</v>
      </c>
      <c r="AP119" s="12">
        <v>0.1</v>
      </c>
      <c r="AQ119" s="220" t="s">
        <v>173</v>
      </c>
      <c r="AR119" s="148" t="s">
        <v>398</v>
      </c>
      <c r="AS119" s="160" t="str">
        <f t="shared" si="57"/>
        <v>神奈川県愛川町</v>
      </c>
      <c r="AT119" s="146">
        <v>10.7</v>
      </c>
      <c r="AU119" s="148">
        <v>10.55</v>
      </c>
      <c r="AV119" s="171">
        <v>10.45</v>
      </c>
    </row>
    <row r="120" spans="10:48">
      <c r="J120" s="2"/>
      <c r="K120" s="2"/>
      <c r="L120" s="2"/>
      <c r="M120" s="2"/>
      <c r="N120" s="2"/>
      <c r="AJ120" s="2"/>
      <c r="AL120" s="4" t="s">
        <v>135</v>
      </c>
      <c r="AM120" s="4" t="s">
        <v>401</v>
      </c>
      <c r="AO120" s="8" t="s">
        <v>332</v>
      </c>
      <c r="AP120" s="12">
        <v>0.1</v>
      </c>
      <c r="AQ120" s="220" t="s">
        <v>1940</v>
      </c>
      <c r="AR120" s="148" t="s">
        <v>400</v>
      </c>
      <c r="AS120" s="160" t="str">
        <f t="shared" si="57"/>
        <v>愛知県知立市</v>
      </c>
      <c r="AT120" s="146">
        <v>10.7</v>
      </c>
      <c r="AU120" s="148">
        <v>10.55</v>
      </c>
      <c r="AV120" s="171">
        <v>10.45</v>
      </c>
    </row>
    <row r="121" spans="10:48">
      <c r="J121" s="2"/>
      <c r="K121" s="2"/>
      <c r="L121" s="2"/>
      <c r="M121" s="2"/>
      <c r="N121" s="2"/>
      <c r="AJ121" s="2"/>
      <c r="AL121" s="4" t="s">
        <v>135</v>
      </c>
      <c r="AM121" s="4" t="s">
        <v>403</v>
      </c>
      <c r="AO121" s="8" t="s">
        <v>332</v>
      </c>
      <c r="AP121" s="12">
        <v>0.1</v>
      </c>
      <c r="AQ121" s="220" t="s">
        <v>1940</v>
      </c>
      <c r="AR121" s="148" t="s">
        <v>402</v>
      </c>
      <c r="AS121" s="160" t="str">
        <f t="shared" si="57"/>
        <v>愛知県豊明市</v>
      </c>
      <c r="AT121" s="146">
        <v>10.7</v>
      </c>
      <c r="AU121" s="148">
        <v>10.55</v>
      </c>
      <c r="AV121" s="171">
        <v>10.45</v>
      </c>
    </row>
    <row r="122" spans="10:48">
      <c r="J122" s="2"/>
      <c r="K122" s="2"/>
      <c r="L122" s="2"/>
      <c r="M122" s="2"/>
      <c r="N122" s="2"/>
      <c r="AJ122" s="2"/>
      <c r="AL122" s="4" t="s">
        <v>135</v>
      </c>
      <c r="AM122" s="4" t="s">
        <v>404</v>
      </c>
      <c r="AO122" s="8" t="s">
        <v>332</v>
      </c>
      <c r="AP122" s="12">
        <v>0.1</v>
      </c>
      <c r="AQ122" s="220" t="s">
        <v>1940</v>
      </c>
      <c r="AR122" s="148" t="s">
        <v>2343</v>
      </c>
      <c r="AS122" s="160" t="str">
        <f t="shared" si="57"/>
        <v>愛知県みよし市</v>
      </c>
      <c r="AT122" s="146">
        <v>10.7</v>
      </c>
      <c r="AU122" s="148">
        <v>10.55</v>
      </c>
      <c r="AV122" s="171">
        <v>10.45</v>
      </c>
    </row>
    <row r="123" spans="10:48">
      <c r="J123" s="2"/>
      <c r="K123" s="2"/>
      <c r="L123" s="2"/>
      <c r="M123" s="2"/>
      <c r="N123" s="2"/>
      <c r="AJ123" s="2"/>
      <c r="AL123" s="4" t="s">
        <v>135</v>
      </c>
      <c r="AM123" s="4" t="s">
        <v>406</v>
      </c>
      <c r="AO123" s="8" t="s">
        <v>332</v>
      </c>
      <c r="AP123" s="12">
        <v>0.1</v>
      </c>
      <c r="AQ123" s="220" t="s">
        <v>196</v>
      </c>
      <c r="AR123" s="148" t="s">
        <v>405</v>
      </c>
      <c r="AS123" s="160" t="str">
        <f t="shared" si="57"/>
        <v>滋賀県大津市</v>
      </c>
      <c r="AT123" s="146">
        <v>10.7</v>
      </c>
      <c r="AU123" s="148">
        <v>10.55</v>
      </c>
      <c r="AV123" s="171">
        <v>10.45</v>
      </c>
    </row>
    <row r="124" spans="10:48">
      <c r="J124" s="2"/>
      <c r="K124" s="2"/>
      <c r="L124" s="2"/>
      <c r="M124" s="2"/>
      <c r="N124" s="2"/>
      <c r="AJ124" s="2"/>
      <c r="AL124" s="4" t="s">
        <v>135</v>
      </c>
      <c r="AM124" s="4" t="s">
        <v>408</v>
      </c>
      <c r="AO124" s="8" t="s">
        <v>332</v>
      </c>
      <c r="AP124" s="12">
        <v>0.1</v>
      </c>
      <c r="AQ124" s="220" t="s">
        <v>196</v>
      </c>
      <c r="AR124" s="148" t="s">
        <v>407</v>
      </c>
      <c r="AS124" s="160" t="str">
        <f t="shared" si="57"/>
        <v>滋賀県草津市</v>
      </c>
      <c r="AT124" s="146">
        <v>10.7</v>
      </c>
      <c r="AU124" s="148">
        <v>10.55</v>
      </c>
      <c r="AV124" s="171">
        <v>10.45</v>
      </c>
    </row>
    <row r="125" spans="10:48">
      <c r="J125" s="2"/>
      <c r="K125" s="2"/>
      <c r="L125" s="2"/>
      <c r="M125" s="2"/>
      <c r="N125" s="2"/>
      <c r="AJ125" s="2"/>
      <c r="AL125" s="4" t="s">
        <v>135</v>
      </c>
      <c r="AM125" s="4" t="s">
        <v>409</v>
      </c>
      <c r="AO125" s="8" t="s">
        <v>332</v>
      </c>
      <c r="AP125" s="12">
        <v>0.1</v>
      </c>
      <c r="AQ125" s="220" t="s">
        <v>196</v>
      </c>
      <c r="AR125" s="148" t="s">
        <v>2344</v>
      </c>
      <c r="AS125" s="160" t="str">
        <f t="shared" si="57"/>
        <v>滋賀県栗東市</v>
      </c>
      <c r="AT125" s="146">
        <v>10.7</v>
      </c>
      <c r="AU125" s="148">
        <v>10.55</v>
      </c>
      <c r="AV125" s="171">
        <v>10.45</v>
      </c>
    </row>
    <row r="126" spans="10:48">
      <c r="J126" s="2"/>
      <c r="K126" s="2"/>
      <c r="L126" s="2"/>
      <c r="M126" s="2"/>
      <c r="N126" s="2"/>
      <c r="AJ126" s="2"/>
      <c r="AL126" s="4" t="s">
        <v>135</v>
      </c>
      <c r="AM126" s="4" t="s">
        <v>411</v>
      </c>
      <c r="AO126" s="8" t="s">
        <v>332</v>
      </c>
      <c r="AP126" s="12">
        <v>0.1</v>
      </c>
      <c r="AQ126" s="220" t="s">
        <v>198</v>
      </c>
      <c r="AR126" s="148" t="s">
        <v>410</v>
      </c>
      <c r="AS126" s="160" t="str">
        <f t="shared" si="57"/>
        <v>京都府京都市</v>
      </c>
      <c r="AT126" s="146">
        <v>10.7</v>
      </c>
      <c r="AU126" s="148">
        <v>10.55</v>
      </c>
      <c r="AV126" s="171">
        <v>10.45</v>
      </c>
    </row>
    <row r="127" spans="10:48">
      <c r="J127" s="2"/>
      <c r="K127" s="2"/>
      <c r="L127" s="2"/>
      <c r="M127" s="2"/>
      <c r="N127" s="2"/>
      <c r="AJ127" s="2"/>
      <c r="AL127" s="4" t="s">
        <v>135</v>
      </c>
      <c r="AM127" s="4" t="s">
        <v>413</v>
      </c>
      <c r="AO127" s="8" t="s">
        <v>332</v>
      </c>
      <c r="AP127" s="12">
        <v>0.1</v>
      </c>
      <c r="AQ127" s="220" t="s">
        <v>198</v>
      </c>
      <c r="AR127" s="148" t="s">
        <v>412</v>
      </c>
      <c r="AS127" s="160" t="str">
        <f t="shared" si="57"/>
        <v>京都府長岡京市</v>
      </c>
      <c r="AT127" s="146">
        <v>10.7</v>
      </c>
      <c r="AU127" s="148">
        <v>10.55</v>
      </c>
      <c r="AV127" s="171">
        <v>10.45</v>
      </c>
    </row>
    <row r="128" spans="10:48">
      <c r="J128" s="2"/>
      <c r="K128" s="2"/>
      <c r="L128" s="2"/>
      <c r="M128" s="2"/>
      <c r="N128" s="2"/>
      <c r="AJ128" s="2"/>
      <c r="AL128" s="4" t="s">
        <v>135</v>
      </c>
      <c r="AM128" s="4" t="s">
        <v>415</v>
      </c>
      <c r="AO128" s="8" t="s">
        <v>332</v>
      </c>
      <c r="AP128" s="12">
        <v>0.1</v>
      </c>
      <c r="AQ128" s="220" t="s">
        <v>200</v>
      </c>
      <c r="AR128" s="148" t="s">
        <v>414</v>
      </c>
      <c r="AS128" s="160" t="str">
        <f t="shared" si="57"/>
        <v>大阪府堺市</v>
      </c>
      <c r="AT128" s="146">
        <v>10.7</v>
      </c>
      <c r="AU128" s="148">
        <v>10.55</v>
      </c>
      <c r="AV128" s="171">
        <v>10.45</v>
      </c>
    </row>
    <row r="129" spans="10:48">
      <c r="J129" s="2"/>
      <c r="K129" s="2"/>
      <c r="L129" s="2"/>
      <c r="M129" s="2"/>
      <c r="N129" s="2"/>
      <c r="AJ129" s="2"/>
      <c r="AL129" s="4" t="s">
        <v>135</v>
      </c>
      <c r="AM129" s="4" t="s">
        <v>417</v>
      </c>
      <c r="AO129" s="8" t="s">
        <v>332</v>
      </c>
      <c r="AP129" s="12">
        <v>0.1</v>
      </c>
      <c r="AQ129" s="220" t="s">
        <v>200</v>
      </c>
      <c r="AR129" s="148" t="s">
        <v>416</v>
      </c>
      <c r="AS129" s="160" t="str">
        <f t="shared" si="57"/>
        <v>大阪府枚方市</v>
      </c>
      <c r="AT129" s="146">
        <v>10.7</v>
      </c>
      <c r="AU129" s="148">
        <v>10.55</v>
      </c>
      <c r="AV129" s="171">
        <v>10.45</v>
      </c>
    </row>
    <row r="130" spans="10:48">
      <c r="J130" s="2"/>
      <c r="K130" s="2"/>
      <c r="L130" s="2"/>
      <c r="M130" s="2"/>
      <c r="N130" s="2"/>
      <c r="AJ130" s="2"/>
      <c r="AL130" s="4" t="s">
        <v>135</v>
      </c>
      <c r="AM130" s="4" t="s">
        <v>419</v>
      </c>
      <c r="AO130" s="8" t="s">
        <v>332</v>
      </c>
      <c r="AP130" s="12">
        <v>0.1</v>
      </c>
      <c r="AQ130" s="220" t="s">
        <v>200</v>
      </c>
      <c r="AR130" s="148" t="s">
        <v>418</v>
      </c>
      <c r="AS130" s="160" t="str">
        <f t="shared" si="57"/>
        <v>大阪府茨木市</v>
      </c>
      <c r="AT130" s="146">
        <v>10.7</v>
      </c>
      <c r="AU130" s="148">
        <v>10.55</v>
      </c>
      <c r="AV130" s="171">
        <v>10.45</v>
      </c>
    </row>
    <row r="131" spans="10:48">
      <c r="J131" s="2"/>
      <c r="K131" s="2"/>
      <c r="L131" s="2"/>
      <c r="M131" s="2"/>
      <c r="N131" s="2"/>
      <c r="AJ131" s="2"/>
      <c r="AL131" s="4" t="s">
        <v>135</v>
      </c>
      <c r="AM131" s="4" t="s">
        <v>421</v>
      </c>
      <c r="AO131" s="8" t="s">
        <v>332</v>
      </c>
      <c r="AP131" s="12">
        <v>0.1</v>
      </c>
      <c r="AQ131" s="220" t="s">
        <v>200</v>
      </c>
      <c r="AR131" s="148" t="s">
        <v>420</v>
      </c>
      <c r="AS131" s="160" t="str">
        <f t="shared" si="57"/>
        <v>大阪府八尾市</v>
      </c>
      <c r="AT131" s="146">
        <v>10.7</v>
      </c>
      <c r="AU131" s="148">
        <v>10.55</v>
      </c>
      <c r="AV131" s="171">
        <v>10.45</v>
      </c>
    </row>
    <row r="132" spans="10:48">
      <c r="J132" s="2"/>
      <c r="K132" s="2"/>
      <c r="L132" s="2"/>
      <c r="M132" s="2"/>
      <c r="N132" s="2"/>
      <c r="AJ132" s="2"/>
      <c r="AL132" s="4" t="s">
        <v>135</v>
      </c>
      <c r="AM132" s="4" t="s">
        <v>423</v>
      </c>
      <c r="AO132" s="8" t="s">
        <v>332</v>
      </c>
      <c r="AP132" s="12">
        <v>0.1</v>
      </c>
      <c r="AQ132" s="220" t="s">
        <v>200</v>
      </c>
      <c r="AR132" s="148" t="s">
        <v>422</v>
      </c>
      <c r="AS132" s="160" t="str">
        <f t="shared" ref="AS132:AS195" si="58">AQ132&amp;AR132</f>
        <v>大阪府松原市</v>
      </c>
      <c r="AT132" s="146">
        <v>10.7</v>
      </c>
      <c r="AU132" s="148">
        <v>10.55</v>
      </c>
      <c r="AV132" s="171">
        <v>10.45</v>
      </c>
    </row>
    <row r="133" spans="10:48">
      <c r="J133" s="2"/>
      <c r="K133" s="2"/>
      <c r="L133" s="2"/>
      <c r="M133" s="2"/>
      <c r="N133" s="2"/>
      <c r="AJ133" s="2"/>
      <c r="AL133" s="4" t="s">
        <v>135</v>
      </c>
      <c r="AM133" s="4" t="s">
        <v>425</v>
      </c>
      <c r="AO133" s="8" t="s">
        <v>332</v>
      </c>
      <c r="AP133" s="12">
        <v>0.1</v>
      </c>
      <c r="AQ133" s="220" t="s">
        <v>200</v>
      </c>
      <c r="AR133" s="148" t="s">
        <v>424</v>
      </c>
      <c r="AS133" s="160" t="str">
        <f t="shared" si="58"/>
        <v>大阪府摂津市</v>
      </c>
      <c r="AT133" s="146">
        <v>10.7</v>
      </c>
      <c r="AU133" s="148">
        <v>10.55</v>
      </c>
      <c r="AV133" s="171">
        <v>10.45</v>
      </c>
    </row>
    <row r="134" spans="10:48">
      <c r="J134" s="2"/>
      <c r="K134" s="2"/>
      <c r="L134" s="2"/>
      <c r="M134" s="2"/>
      <c r="N134" s="2"/>
      <c r="AJ134" s="2"/>
      <c r="AL134" s="4" t="s">
        <v>135</v>
      </c>
      <c r="AM134" s="4" t="s">
        <v>427</v>
      </c>
      <c r="AO134" s="8" t="s">
        <v>332</v>
      </c>
      <c r="AP134" s="12">
        <v>0.1</v>
      </c>
      <c r="AQ134" s="220" t="s">
        <v>200</v>
      </c>
      <c r="AR134" s="148" t="s">
        <v>426</v>
      </c>
      <c r="AS134" s="160" t="str">
        <f t="shared" si="58"/>
        <v>大阪府高石市</v>
      </c>
      <c r="AT134" s="146">
        <v>10.7</v>
      </c>
      <c r="AU134" s="148">
        <v>10.55</v>
      </c>
      <c r="AV134" s="171">
        <v>10.45</v>
      </c>
    </row>
    <row r="135" spans="10:48">
      <c r="J135" s="2"/>
      <c r="K135" s="2"/>
      <c r="L135" s="2"/>
      <c r="M135" s="2"/>
      <c r="N135" s="2"/>
      <c r="AJ135" s="2"/>
      <c r="AL135" s="4" t="s">
        <v>135</v>
      </c>
      <c r="AM135" s="4" t="s">
        <v>429</v>
      </c>
      <c r="AO135" s="8" t="s">
        <v>332</v>
      </c>
      <c r="AP135" s="12">
        <v>0.1</v>
      </c>
      <c r="AQ135" s="220" t="s">
        <v>200</v>
      </c>
      <c r="AR135" s="148" t="s">
        <v>428</v>
      </c>
      <c r="AS135" s="160" t="str">
        <f t="shared" si="58"/>
        <v>大阪府東大阪市</v>
      </c>
      <c r="AT135" s="146">
        <v>10.7</v>
      </c>
      <c r="AU135" s="148">
        <v>10.55</v>
      </c>
      <c r="AV135" s="171">
        <v>10.45</v>
      </c>
    </row>
    <row r="136" spans="10:48">
      <c r="J136" s="2"/>
      <c r="K136" s="2"/>
      <c r="L136" s="2"/>
      <c r="M136" s="2"/>
      <c r="N136" s="2"/>
      <c r="AJ136" s="2"/>
      <c r="AL136" s="4" t="s">
        <v>135</v>
      </c>
      <c r="AM136" s="4" t="s">
        <v>431</v>
      </c>
      <c r="AO136" s="8" t="s">
        <v>332</v>
      </c>
      <c r="AP136" s="12">
        <v>0.1</v>
      </c>
      <c r="AQ136" s="220" t="s">
        <v>200</v>
      </c>
      <c r="AR136" s="148" t="s">
        <v>430</v>
      </c>
      <c r="AS136" s="160" t="str">
        <f t="shared" si="58"/>
        <v>大阪府交野市</v>
      </c>
      <c r="AT136" s="146">
        <v>10.7</v>
      </c>
      <c r="AU136" s="148">
        <v>10.55</v>
      </c>
      <c r="AV136" s="171">
        <v>10.45</v>
      </c>
    </row>
    <row r="137" spans="10:48">
      <c r="J137" s="2"/>
      <c r="K137" s="2"/>
      <c r="L137" s="2"/>
      <c r="M137" s="2"/>
      <c r="N137" s="2"/>
      <c r="AJ137" s="2"/>
      <c r="AL137" s="4" t="s">
        <v>135</v>
      </c>
      <c r="AM137" s="4" t="s">
        <v>433</v>
      </c>
      <c r="AO137" s="8" t="s">
        <v>332</v>
      </c>
      <c r="AP137" s="12">
        <v>0.1</v>
      </c>
      <c r="AQ137" s="220" t="s">
        <v>202</v>
      </c>
      <c r="AR137" s="148" t="s">
        <v>432</v>
      </c>
      <c r="AS137" s="160" t="str">
        <f t="shared" si="58"/>
        <v>兵庫県尼崎市</v>
      </c>
      <c r="AT137" s="146">
        <v>10.7</v>
      </c>
      <c r="AU137" s="148">
        <v>10.55</v>
      </c>
      <c r="AV137" s="171">
        <v>10.45</v>
      </c>
    </row>
    <row r="138" spans="10:48">
      <c r="J138" s="2"/>
      <c r="K138" s="2"/>
      <c r="L138" s="2"/>
      <c r="M138" s="2"/>
      <c r="N138" s="2"/>
      <c r="AJ138" s="2"/>
      <c r="AL138" s="4" t="s">
        <v>135</v>
      </c>
      <c r="AM138" s="4" t="s">
        <v>435</v>
      </c>
      <c r="AO138" s="8" t="s">
        <v>332</v>
      </c>
      <c r="AP138" s="12">
        <v>0.1</v>
      </c>
      <c r="AQ138" s="220" t="s">
        <v>202</v>
      </c>
      <c r="AR138" s="148" t="s">
        <v>434</v>
      </c>
      <c r="AS138" s="160" t="str">
        <f t="shared" si="58"/>
        <v>兵庫県伊丹市</v>
      </c>
      <c r="AT138" s="146">
        <v>10.7</v>
      </c>
      <c r="AU138" s="148">
        <v>10.55</v>
      </c>
      <c r="AV138" s="171">
        <v>10.45</v>
      </c>
    </row>
    <row r="139" spans="10:48">
      <c r="J139" s="2"/>
      <c r="K139" s="2"/>
      <c r="L139" s="2"/>
      <c r="M139" s="2"/>
      <c r="N139" s="2"/>
      <c r="AJ139" s="2"/>
      <c r="AL139" s="4" t="s">
        <v>135</v>
      </c>
      <c r="AM139" s="4" t="s">
        <v>437</v>
      </c>
      <c r="AO139" s="8" t="s">
        <v>332</v>
      </c>
      <c r="AP139" s="12">
        <v>0.1</v>
      </c>
      <c r="AQ139" s="220" t="s">
        <v>202</v>
      </c>
      <c r="AR139" s="148" t="s">
        <v>436</v>
      </c>
      <c r="AS139" s="160" t="str">
        <f t="shared" si="58"/>
        <v>兵庫県川西市</v>
      </c>
      <c r="AT139" s="146">
        <v>10.7</v>
      </c>
      <c r="AU139" s="148">
        <v>10.55</v>
      </c>
      <c r="AV139" s="171">
        <v>10.45</v>
      </c>
    </row>
    <row r="140" spans="10:48">
      <c r="J140" s="2"/>
      <c r="K140" s="2"/>
      <c r="L140" s="2"/>
      <c r="M140" s="2"/>
      <c r="N140" s="2"/>
      <c r="AJ140" s="2"/>
      <c r="AL140" s="4" t="s">
        <v>135</v>
      </c>
      <c r="AM140" s="4" t="s">
        <v>439</v>
      </c>
      <c r="AO140" s="8" t="s">
        <v>332</v>
      </c>
      <c r="AP140" s="12">
        <v>0.1</v>
      </c>
      <c r="AQ140" s="220" t="s">
        <v>202</v>
      </c>
      <c r="AR140" s="148" t="s">
        <v>438</v>
      </c>
      <c r="AS140" s="160" t="str">
        <f t="shared" si="58"/>
        <v>兵庫県三田市</v>
      </c>
      <c r="AT140" s="146">
        <v>10.7</v>
      </c>
      <c r="AU140" s="148">
        <v>10.55</v>
      </c>
      <c r="AV140" s="171">
        <v>10.45</v>
      </c>
    </row>
    <row r="141" spans="10:48">
      <c r="J141" s="2"/>
      <c r="K141" s="2"/>
      <c r="L141" s="2"/>
      <c r="M141" s="2"/>
      <c r="N141" s="2"/>
      <c r="AJ141" s="2"/>
      <c r="AL141" s="4" t="s">
        <v>135</v>
      </c>
      <c r="AM141" s="4" t="s">
        <v>441</v>
      </c>
      <c r="AO141" s="8" t="s">
        <v>332</v>
      </c>
      <c r="AP141" s="12">
        <v>0.1</v>
      </c>
      <c r="AQ141" s="220" t="s">
        <v>222</v>
      </c>
      <c r="AR141" s="148" t="s">
        <v>440</v>
      </c>
      <c r="AS141" s="160" t="str">
        <f t="shared" si="58"/>
        <v>広島県広島市</v>
      </c>
      <c r="AT141" s="146">
        <v>10.7</v>
      </c>
      <c r="AU141" s="148">
        <v>10.55</v>
      </c>
      <c r="AV141" s="171">
        <v>10.45</v>
      </c>
    </row>
    <row r="142" spans="10:48">
      <c r="J142" s="2"/>
      <c r="K142" s="2"/>
      <c r="L142" s="2"/>
      <c r="M142" s="2"/>
      <c r="N142" s="2"/>
      <c r="AJ142" s="2"/>
      <c r="AL142" s="4" t="s">
        <v>135</v>
      </c>
      <c r="AM142" s="4" t="s">
        <v>443</v>
      </c>
      <c r="AO142" s="8" t="s">
        <v>332</v>
      </c>
      <c r="AP142" s="12">
        <v>0.1</v>
      </c>
      <c r="AQ142" s="220" t="s">
        <v>222</v>
      </c>
      <c r="AR142" s="148" t="s">
        <v>442</v>
      </c>
      <c r="AS142" s="160" t="str">
        <f t="shared" si="58"/>
        <v>広島県府中町</v>
      </c>
      <c r="AT142" s="146">
        <v>10.7</v>
      </c>
      <c r="AU142" s="148">
        <v>10.55</v>
      </c>
      <c r="AV142" s="171">
        <v>10.45</v>
      </c>
    </row>
    <row r="143" spans="10:48">
      <c r="J143" s="2"/>
      <c r="K143" s="2"/>
      <c r="L143" s="2"/>
      <c r="M143" s="2"/>
      <c r="N143" s="2"/>
      <c r="AJ143" s="2"/>
      <c r="AL143" s="4" t="s">
        <v>135</v>
      </c>
      <c r="AM143" s="4" t="s">
        <v>444</v>
      </c>
      <c r="AO143" s="8" t="s">
        <v>332</v>
      </c>
      <c r="AP143" s="12">
        <v>0.1</v>
      </c>
      <c r="AQ143" s="220" t="s">
        <v>239</v>
      </c>
      <c r="AR143" s="148" t="s">
        <v>2345</v>
      </c>
      <c r="AS143" s="160" t="str">
        <f t="shared" si="58"/>
        <v>福岡県福岡市</v>
      </c>
      <c r="AT143" s="146">
        <v>10.7</v>
      </c>
      <c r="AU143" s="148">
        <v>10.55</v>
      </c>
      <c r="AV143" s="171">
        <v>10.45</v>
      </c>
    </row>
    <row r="144" spans="10:48" ht="13.8" thickBot="1">
      <c r="J144" s="2"/>
      <c r="K144" s="2"/>
      <c r="L144" s="2"/>
      <c r="M144" s="2"/>
      <c r="N144" s="2"/>
      <c r="AJ144" s="2"/>
      <c r="AL144" s="4" t="s">
        <v>135</v>
      </c>
      <c r="AM144" s="4" t="s">
        <v>445</v>
      </c>
      <c r="AO144" s="9" t="s">
        <v>332</v>
      </c>
      <c r="AP144" s="152">
        <v>0.1</v>
      </c>
      <c r="AQ144" s="221" t="s">
        <v>239</v>
      </c>
      <c r="AR144" s="151" t="s">
        <v>2346</v>
      </c>
      <c r="AS144" s="177" t="str">
        <f t="shared" si="58"/>
        <v>福岡県春日市</v>
      </c>
      <c r="AT144" s="150">
        <v>10.7</v>
      </c>
      <c r="AU144" s="151">
        <v>10.55</v>
      </c>
      <c r="AV144" s="218">
        <v>10.45</v>
      </c>
    </row>
    <row r="145" spans="10:48">
      <c r="J145" s="2"/>
      <c r="K145" s="2"/>
      <c r="L145" s="2"/>
      <c r="M145" s="2"/>
      <c r="N145" s="2"/>
      <c r="AJ145" s="2"/>
      <c r="AL145" s="4" t="s">
        <v>135</v>
      </c>
      <c r="AM145" s="4" t="s">
        <v>448</v>
      </c>
      <c r="AO145" s="143" t="s">
        <v>446</v>
      </c>
      <c r="AP145" s="166">
        <v>0.06</v>
      </c>
      <c r="AQ145" s="222" t="s">
        <v>149</v>
      </c>
      <c r="AR145" s="149" t="s">
        <v>447</v>
      </c>
      <c r="AS145" s="173" t="str">
        <f t="shared" si="58"/>
        <v>宮城県仙台市</v>
      </c>
      <c r="AT145" s="145">
        <v>10.42</v>
      </c>
      <c r="AU145" s="149">
        <v>10.33</v>
      </c>
      <c r="AV145" s="173">
        <v>10.27</v>
      </c>
    </row>
    <row r="146" spans="10:48">
      <c r="J146" s="2"/>
      <c r="K146" s="2"/>
      <c r="L146" s="2"/>
      <c r="M146" s="2"/>
      <c r="N146" s="2"/>
      <c r="AJ146" s="2"/>
      <c r="AL146" s="4" t="s">
        <v>135</v>
      </c>
      <c r="AM146" s="4" t="s">
        <v>449</v>
      </c>
      <c r="AO146" s="8" t="s">
        <v>446</v>
      </c>
      <c r="AP146" s="12">
        <v>0.06</v>
      </c>
      <c r="AQ146" s="220" t="s">
        <v>149</v>
      </c>
      <c r="AR146" s="148" t="s">
        <v>2347</v>
      </c>
      <c r="AS146" s="171" t="str">
        <f t="shared" si="58"/>
        <v>宮城県多賀城市</v>
      </c>
      <c r="AT146" s="146">
        <v>10.42</v>
      </c>
      <c r="AU146" s="148">
        <v>10.33</v>
      </c>
      <c r="AV146" s="171">
        <v>10.27</v>
      </c>
    </row>
    <row r="147" spans="10:48">
      <c r="J147" s="2"/>
      <c r="K147" s="2"/>
      <c r="L147" s="2"/>
      <c r="M147" s="2"/>
      <c r="N147" s="2"/>
      <c r="AJ147" s="2"/>
      <c r="AL147" s="4" t="s">
        <v>135</v>
      </c>
      <c r="AM147" s="4" t="s">
        <v>451</v>
      </c>
      <c r="AO147" s="8" t="s">
        <v>446</v>
      </c>
      <c r="AP147" s="12">
        <v>0.06</v>
      </c>
      <c r="AQ147" s="220" t="s">
        <v>161</v>
      </c>
      <c r="AR147" s="148" t="s">
        <v>450</v>
      </c>
      <c r="AS147" s="171" t="str">
        <f t="shared" si="58"/>
        <v>茨城県土浦市</v>
      </c>
      <c r="AT147" s="146">
        <v>10.42</v>
      </c>
      <c r="AU147" s="148">
        <v>10.33</v>
      </c>
      <c r="AV147" s="171">
        <v>10.27</v>
      </c>
    </row>
    <row r="148" spans="10:48">
      <c r="J148" s="2"/>
      <c r="K148" s="2"/>
      <c r="L148" s="2"/>
      <c r="M148" s="2"/>
      <c r="N148" s="2"/>
      <c r="AJ148" s="2"/>
      <c r="AL148" s="4" t="s">
        <v>135</v>
      </c>
      <c r="AM148" s="4" t="s">
        <v>453</v>
      </c>
      <c r="AO148" s="8" t="s">
        <v>446</v>
      </c>
      <c r="AP148" s="12">
        <v>0.06</v>
      </c>
      <c r="AQ148" s="220" t="s">
        <v>161</v>
      </c>
      <c r="AR148" s="148" t="s">
        <v>452</v>
      </c>
      <c r="AS148" s="171" t="str">
        <f t="shared" si="58"/>
        <v>茨城県古河市</v>
      </c>
      <c r="AT148" s="146">
        <v>10.42</v>
      </c>
      <c r="AU148" s="148">
        <v>10.33</v>
      </c>
      <c r="AV148" s="171">
        <v>10.27</v>
      </c>
    </row>
    <row r="149" spans="10:48">
      <c r="J149" s="2"/>
      <c r="K149" s="2"/>
      <c r="L149" s="2"/>
      <c r="M149" s="2"/>
      <c r="N149" s="2"/>
      <c r="AJ149" s="2"/>
      <c r="AL149" s="4" t="s">
        <v>135</v>
      </c>
      <c r="AM149" s="4" t="s">
        <v>455</v>
      </c>
      <c r="AO149" s="8" t="s">
        <v>446</v>
      </c>
      <c r="AP149" s="12">
        <v>0.06</v>
      </c>
      <c r="AQ149" s="220" t="s">
        <v>161</v>
      </c>
      <c r="AR149" s="148" t="s">
        <v>454</v>
      </c>
      <c r="AS149" s="171" t="str">
        <f t="shared" si="58"/>
        <v>茨城県利根町</v>
      </c>
      <c r="AT149" s="146">
        <v>10.42</v>
      </c>
      <c r="AU149" s="148">
        <v>10.33</v>
      </c>
      <c r="AV149" s="171">
        <v>10.27</v>
      </c>
    </row>
    <row r="150" spans="10:48">
      <c r="J150" s="2"/>
      <c r="K150" s="2"/>
      <c r="L150" s="2"/>
      <c r="M150" s="2"/>
      <c r="N150" s="2"/>
      <c r="AJ150" s="2"/>
      <c r="AL150" s="4" t="s">
        <v>135</v>
      </c>
      <c r="AM150" s="4" t="s">
        <v>457</v>
      </c>
      <c r="AO150" s="8" t="s">
        <v>446</v>
      </c>
      <c r="AP150" s="12">
        <v>0.06</v>
      </c>
      <c r="AQ150" s="220" t="s">
        <v>163</v>
      </c>
      <c r="AR150" s="148" t="s">
        <v>456</v>
      </c>
      <c r="AS150" s="171" t="str">
        <f t="shared" si="58"/>
        <v>栃木県宇都宮市</v>
      </c>
      <c r="AT150" s="146">
        <v>10.42</v>
      </c>
      <c r="AU150" s="148">
        <v>10.33</v>
      </c>
      <c r="AV150" s="171">
        <v>10.27</v>
      </c>
    </row>
    <row r="151" spans="10:48">
      <c r="J151" s="2"/>
      <c r="K151" s="2"/>
      <c r="L151" s="2"/>
      <c r="M151" s="2"/>
      <c r="N151" s="2"/>
      <c r="AJ151" s="2"/>
      <c r="AL151" s="4" t="s">
        <v>135</v>
      </c>
      <c r="AM151" s="4" t="s">
        <v>459</v>
      </c>
      <c r="AO151" s="8" t="s">
        <v>446</v>
      </c>
      <c r="AP151" s="12">
        <v>0.06</v>
      </c>
      <c r="AQ151" s="220" t="s">
        <v>163</v>
      </c>
      <c r="AR151" s="148" t="s">
        <v>458</v>
      </c>
      <c r="AS151" s="171" t="str">
        <f t="shared" si="58"/>
        <v>栃木県野木町</v>
      </c>
      <c r="AT151" s="146">
        <v>10.42</v>
      </c>
      <c r="AU151" s="148">
        <v>10.33</v>
      </c>
      <c r="AV151" s="171">
        <v>10.27</v>
      </c>
    </row>
    <row r="152" spans="10:48">
      <c r="J152" s="2"/>
      <c r="K152" s="2"/>
      <c r="L152" s="2"/>
      <c r="M152" s="2"/>
      <c r="N152" s="2"/>
      <c r="AJ152" s="2"/>
      <c r="AL152" s="4" t="s">
        <v>135</v>
      </c>
      <c r="AM152" s="4" t="s">
        <v>461</v>
      </c>
      <c r="AO152" s="8" t="s">
        <v>446</v>
      </c>
      <c r="AP152" s="12">
        <v>0.06</v>
      </c>
      <c r="AQ152" s="220" t="s">
        <v>165</v>
      </c>
      <c r="AR152" s="148" t="s">
        <v>460</v>
      </c>
      <c r="AS152" s="171" t="str">
        <f t="shared" si="58"/>
        <v>群馬県高崎市</v>
      </c>
      <c r="AT152" s="146">
        <v>10.42</v>
      </c>
      <c r="AU152" s="148">
        <v>10.33</v>
      </c>
      <c r="AV152" s="171">
        <v>10.27</v>
      </c>
    </row>
    <row r="153" spans="10:48">
      <c r="J153" s="2"/>
      <c r="K153" s="2"/>
      <c r="L153" s="2"/>
      <c r="M153" s="2"/>
      <c r="N153" s="2"/>
      <c r="AJ153" s="2"/>
      <c r="AL153" s="4" t="s">
        <v>135</v>
      </c>
      <c r="AM153" s="4" t="s">
        <v>463</v>
      </c>
      <c r="AO153" s="8" t="s">
        <v>446</v>
      </c>
      <c r="AP153" s="12">
        <v>0.06</v>
      </c>
      <c r="AQ153" s="220" t="s">
        <v>167</v>
      </c>
      <c r="AR153" s="148" t="s">
        <v>462</v>
      </c>
      <c r="AS153" s="171" t="str">
        <f t="shared" si="58"/>
        <v>埼玉県川越市</v>
      </c>
      <c r="AT153" s="146">
        <v>10.42</v>
      </c>
      <c r="AU153" s="148">
        <v>10.33</v>
      </c>
      <c r="AV153" s="171">
        <v>10.27</v>
      </c>
    </row>
    <row r="154" spans="10:48">
      <c r="J154" s="2"/>
      <c r="K154" s="2"/>
      <c r="L154" s="2"/>
      <c r="M154" s="2"/>
      <c r="N154" s="2"/>
      <c r="AJ154" s="2"/>
      <c r="AL154" s="4" t="s">
        <v>135</v>
      </c>
      <c r="AM154" s="4" t="s">
        <v>465</v>
      </c>
      <c r="AO154" s="8" t="s">
        <v>446</v>
      </c>
      <c r="AP154" s="12">
        <v>0.06</v>
      </c>
      <c r="AQ154" s="220" t="s">
        <v>167</v>
      </c>
      <c r="AR154" s="148" t="s">
        <v>464</v>
      </c>
      <c r="AS154" s="171" t="str">
        <f t="shared" si="58"/>
        <v>埼玉県行田市</v>
      </c>
      <c r="AT154" s="146">
        <v>10.42</v>
      </c>
      <c r="AU154" s="148">
        <v>10.33</v>
      </c>
      <c r="AV154" s="171">
        <v>10.27</v>
      </c>
    </row>
    <row r="155" spans="10:48">
      <c r="J155" s="2"/>
      <c r="K155" s="2"/>
      <c r="L155" s="2"/>
      <c r="M155" s="2"/>
      <c r="N155" s="2"/>
      <c r="AJ155" s="2"/>
      <c r="AL155" s="4" t="s">
        <v>135</v>
      </c>
      <c r="AM155" s="4" t="s">
        <v>467</v>
      </c>
      <c r="AO155" s="8" t="s">
        <v>446</v>
      </c>
      <c r="AP155" s="12">
        <v>0.06</v>
      </c>
      <c r="AQ155" s="220" t="s">
        <v>167</v>
      </c>
      <c r="AR155" s="148" t="s">
        <v>466</v>
      </c>
      <c r="AS155" s="171" t="str">
        <f t="shared" si="58"/>
        <v>埼玉県所沢市</v>
      </c>
      <c r="AT155" s="146">
        <v>10.42</v>
      </c>
      <c r="AU155" s="148">
        <v>10.33</v>
      </c>
      <c r="AV155" s="171">
        <v>10.27</v>
      </c>
    </row>
    <row r="156" spans="10:48">
      <c r="J156" s="2"/>
      <c r="K156" s="2"/>
      <c r="L156" s="2"/>
      <c r="M156" s="2"/>
      <c r="N156" s="2"/>
      <c r="AJ156" s="2"/>
      <c r="AL156" s="4" t="s">
        <v>135</v>
      </c>
      <c r="AM156" s="4" t="s">
        <v>468</v>
      </c>
      <c r="AO156" s="8" t="s">
        <v>446</v>
      </c>
      <c r="AP156" s="12">
        <v>0.06</v>
      </c>
      <c r="AQ156" s="220" t="s">
        <v>167</v>
      </c>
      <c r="AR156" s="148" t="s">
        <v>2348</v>
      </c>
      <c r="AS156" s="171" t="str">
        <f t="shared" si="58"/>
        <v>埼玉県飯能市</v>
      </c>
      <c r="AT156" s="146">
        <v>10.42</v>
      </c>
      <c r="AU156" s="148">
        <v>10.33</v>
      </c>
      <c r="AV156" s="171">
        <v>10.27</v>
      </c>
    </row>
    <row r="157" spans="10:48">
      <c r="J157" s="2"/>
      <c r="K157" s="2"/>
      <c r="L157" s="2"/>
      <c r="M157" s="2"/>
      <c r="N157" s="2"/>
      <c r="AJ157" s="2"/>
      <c r="AL157" s="4" t="s">
        <v>135</v>
      </c>
      <c r="AM157" s="4" t="s">
        <v>470</v>
      </c>
      <c r="AO157" s="8" t="s">
        <v>446</v>
      </c>
      <c r="AP157" s="12">
        <v>0.06</v>
      </c>
      <c r="AQ157" s="220" t="s">
        <v>167</v>
      </c>
      <c r="AR157" s="148" t="s">
        <v>469</v>
      </c>
      <c r="AS157" s="171" t="str">
        <f t="shared" si="58"/>
        <v>埼玉県加須市</v>
      </c>
      <c r="AT157" s="146">
        <v>10.42</v>
      </c>
      <c r="AU157" s="148">
        <v>10.33</v>
      </c>
      <c r="AV157" s="171">
        <v>10.27</v>
      </c>
    </row>
    <row r="158" spans="10:48">
      <c r="J158" s="2"/>
      <c r="K158" s="2"/>
      <c r="L158" s="2"/>
      <c r="M158" s="2"/>
      <c r="N158" s="2"/>
      <c r="AJ158" s="2"/>
      <c r="AL158" s="4" t="s">
        <v>135</v>
      </c>
      <c r="AM158" s="4" t="s">
        <v>472</v>
      </c>
      <c r="AO158" s="8" t="s">
        <v>446</v>
      </c>
      <c r="AP158" s="12">
        <v>0.06</v>
      </c>
      <c r="AQ158" s="220" t="s">
        <v>167</v>
      </c>
      <c r="AR158" s="148" t="s">
        <v>471</v>
      </c>
      <c r="AS158" s="171" t="str">
        <f t="shared" si="58"/>
        <v>埼玉県東松山市</v>
      </c>
      <c r="AT158" s="146">
        <v>10.42</v>
      </c>
      <c r="AU158" s="148">
        <v>10.33</v>
      </c>
      <c r="AV158" s="171">
        <v>10.27</v>
      </c>
    </row>
    <row r="159" spans="10:48">
      <c r="J159" s="2"/>
      <c r="K159" s="2"/>
      <c r="L159" s="2"/>
      <c r="M159" s="2"/>
      <c r="N159" s="2"/>
      <c r="AJ159" s="2"/>
      <c r="AL159" s="4" t="s">
        <v>135</v>
      </c>
      <c r="AM159" s="4" t="s">
        <v>474</v>
      </c>
      <c r="AO159" s="8" t="s">
        <v>446</v>
      </c>
      <c r="AP159" s="12">
        <v>0.06</v>
      </c>
      <c r="AQ159" s="220" t="s">
        <v>167</v>
      </c>
      <c r="AR159" s="148" t="s">
        <v>473</v>
      </c>
      <c r="AS159" s="171" t="str">
        <f t="shared" si="58"/>
        <v>埼玉県春日部市</v>
      </c>
      <c r="AT159" s="146">
        <v>10.42</v>
      </c>
      <c r="AU159" s="148">
        <v>10.33</v>
      </c>
      <c r="AV159" s="171">
        <v>10.27</v>
      </c>
    </row>
    <row r="160" spans="10:48">
      <c r="J160" s="2"/>
      <c r="K160" s="2"/>
      <c r="L160" s="2"/>
      <c r="M160" s="2"/>
      <c r="N160" s="2"/>
      <c r="AJ160" s="2"/>
      <c r="AL160" s="4" t="s">
        <v>135</v>
      </c>
      <c r="AM160" s="4" t="s">
        <v>476</v>
      </c>
      <c r="AO160" s="8" t="s">
        <v>446</v>
      </c>
      <c r="AP160" s="12">
        <v>0.06</v>
      </c>
      <c r="AQ160" s="220" t="s">
        <v>167</v>
      </c>
      <c r="AR160" s="148" t="s">
        <v>475</v>
      </c>
      <c r="AS160" s="171" t="str">
        <f t="shared" si="58"/>
        <v>埼玉県狭山市</v>
      </c>
      <c r="AT160" s="146">
        <v>10.42</v>
      </c>
      <c r="AU160" s="148">
        <v>10.33</v>
      </c>
      <c r="AV160" s="171">
        <v>10.27</v>
      </c>
    </row>
    <row r="161" spans="10:48">
      <c r="J161" s="2"/>
      <c r="K161" s="2"/>
      <c r="L161" s="2"/>
      <c r="M161" s="2"/>
      <c r="N161" s="2"/>
      <c r="AJ161" s="2"/>
      <c r="AL161" s="4" t="s">
        <v>135</v>
      </c>
      <c r="AM161" s="4" t="s">
        <v>478</v>
      </c>
      <c r="AO161" s="8" t="s">
        <v>446</v>
      </c>
      <c r="AP161" s="12">
        <v>0.06</v>
      </c>
      <c r="AQ161" s="220" t="s">
        <v>167</v>
      </c>
      <c r="AR161" s="148" t="s">
        <v>477</v>
      </c>
      <c r="AS161" s="171" t="str">
        <f t="shared" si="58"/>
        <v>埼玉県羽生市</v>
      </c>
      <c r="AT161" s="146">
        <v>10.42</v>
      </c>
      <c r="AU161" s="148">
        <v>10.33</v>
      </c>
      <c r="AV161" s="171">
        <v>10.27</v>
      </c>
    </row>
    <row r="162" spans="10:48">
      <c r="J162" s="2"/>
      <c r="K162" s="2"/>
      <c r="L162" s="2"/>
      <c r="M162" s="2"/>
      <c r="N162" s="2"/>
      <c r="AJ162" s="2"/>
      <c r="AL162" s="4" t="s">
        <v>135</v>
      </c>
      <c r="AM162" s="4" t="s">
        <v>480</v>
      </c>
      <c r="AO162" s="8" t="s">
        <v>446</v>
      </c>
      <c r="AP162" s="12">
        <v>0.06</v>
      </c>
      <c r="AQ162" s="220" t="s">
        <v>167</v>
      </c>
      <c r="AR162" s="148" t="s">
        <v>479</v>
      </c>
      <c r="AS162" s="171" t="str">
        <f t="shared" si="58"/>
        <v>埼玉県鴻巣市</v>
      </c>
      <c r="AT162" s="146">
        <v>10.42</v>
      </c>
      <c r="AU162" s="148">
        <v>10.33</v>
      </c>
      <c r="AV162" s="171">
        <v>10.27</v>
      </c>
    </row>
    <row r="163" spans="10:48">
      <c r="J163" s="2"/>
      <c r="K163" s="2"/>
      <c r="L163" s="2"/>
      <c r="M163" s="2"/>
      <c r="N163" s="2"/>
      <c r="AJ163" s="2"/>
      <c r="AL163" s="4" t="s">
        <v>135</v>
      </c>
      <c r="AM163" s="4" t="s">
        <v>482</v>
      </c>
      <c r="AO163" s="8" t="s">
        <v>446</v>
      </c>
      <c r="AP163" s="12">
        <v>0.06</v>
      </c>
      <c r="AQ163" s="220" t="s">
        <v>167</v>
      </c>
      <c r="AR163" s="148" t="s">
        <v>481</v>
      </c>
      <c r="AS163" s="171" t="str">
        <f t="shared" si="58"/>
        <v>埼玉県上尾市</v>
      </c>
      <c r="AT163" s="146">
        <v>10.42</v>
      </c>
      <c r="AU163" s="148">
        <v>10.33</v>
      </c>
      <c r="AV163" s="171">
        <v>10.27</v>
      </c>
    </row>
    <row r="164" spans="10:48">
      <c r="J164" s="2"/>
      <c r="K164" s="2"/>
      <c r="L164" s="2"/>
      <c r="M164" s="2"/>
      <c r="N164" s="2"/>
      <c r="AJ164" s="2"/>
      <c r="AL164" s="4" t="s">
        <v>135</v>
      </c>
      <c r="AM164" s="4" t="s">
        <v>484</v>
      </c>
      <c r="AO164" s="8" t="s">
        <v>446</v>
      </c>
      <c r="AP164" s="12">
        <v>0.06</v>
      </c>
      <c r="AQ164" s="220" t="s">
        <v>167</v>
      </c>
      <c r="AR164" s="148" t="s">
        <v>483</v>
      </c>
      <c r="AS164" s="171" t="str">
        <f t="shared" si="58"/>
        <v>埼玉県越谷市</v>
      </c>
      <c r="AT164" s="146">
        <v>10.42</v>
      </c>
      <c r="AU164" s="148">
        <v>10.33</v>
      </c>
      <c r="AV164" s="171">
        <v>10.27</v>
      </c>
    </row>
    <row r="165" spans="10:48">
      <c r="J165" s="2"/>
      <c r="K165" s="2"/>
      <c r="L165" s="2"/>
      <c r="M165" s="2"/>
      <c r="N165" s="2"/>
      <c r="AJ165" s="2"/>
      <c r="AL165" s="4" t="s">
        <v>135</v>
      </c>
      <c r="AM165" s="4" t="s">
        <v>486</v>
      </c>
      <c r="AO165" s="8" t="s">
        <v>446</v>
      </c>
      <c r="AP165" s="12">
        <v>0.06</v>
      </c>
      <c r="AQ165" s="220" t="s">
        <v>167</v>
      </c>
      <c r="AR165" s="148" t="s">
        <v>485</v>
      </c>
      <c r="AS165" s="171" t="str">
        <f t="shared" si="58"/>
        <v>埼玉県蕨市</v>
      </c>
      <c r="AT165" s="146">
        <v>10.42</v>
      </c>
      <c r="AU165" s="148">
        <v>10.33</v>
      </c>
      <c r="AV165" s="171">
        <v>10.27</v>
      </c>
    </row>
    <row r="166" spans="10:48">
      <c r="J166" s="2"/>
      <c r="K166" s="2"/>
      <c r="L166" s="2"/>
      <c r="M166" s="2"/>
      <c r="N166" s="2"/>
      <c r="AJ166" s="2"/>
      <c r="AL166" s="4" t="s">
        <v>135</v>
      </c>
      <c r="AM166" s="4" t="s">
        <v>488</v>
      </c>
      <c r="AO166" s="8" t="s">
        <v>446</v>
      </c>
      <c r="AP166" s="12">
        <v>0.06</v>
      </c>
      <c r="AQ166" s="220" t="s">
        <v>167</v>
      </c>
      <c r="AR166" s="148" t="s">
        <v>487</v>
      </c>
      <c r="AS166" s="171" t="str">
        <f t="shared" si="58"/>
        <v>埼玉県入間市</v>
      </c>
      <c r="AT166" s="146">
        <v>10.42</v>
      </c>
      <c r="AU166" s="148">
        <v>10.33</v>
      </c>
      <c r="AV166" s="171">
        <v>10.27</v>
      </c>
    </row>
    <row r="167" spans="10:48">
      <c r="J167" s="2"/>
      <c r="K167" s="2"/>
      <c r="L167" s="2"/>
      <c r="M167" s="2"/>
      <c r="N167" s="2"/>
      <c r="AJ167" s="2"/>
      <c r="AL167" s="4" t="s">
        <v>135</v>
      </c>
      <c r="AM167" s="4" t="s">
        <v>490</v>
      </c>
      <c r="AO167" s="8" t="s">
        <v>446</v>
      </c>
      <c r="AP167" s="12">
        <v>0.06</v>
      </c>
      <c r="AQ167" s="220" t="s">
        <v>167</v>
      </c>
      <c r="AR167" s="148" t="s">
        <v>489</v>
      </c>
      <c r="AS167" s="171" t="str">
        <f t="shared" si="58"/>
        <v>埼玉県桶川市</v>
      </c>
      <c r="AT167" s="146">
        <v>10.42</v>
      </c>
      <c r="AU167" s="148">
        <v>10.33</v>
      </c>
      <c r="AV167" s="171">
        <v>10.27</v>
      </c>
    </row>
    <row r="168" spans="10:48">
      <c r="J168" s="2"/>
      <c r="K168" s="2"/>
      <c r="L168" s="2"/>
      <c r="M168" s="2"/>
      <c r="N168" s="2"/>
      <c r="AJ168" s="2"/>
      <c r="AL168" s="4" t="s">
        <v>135</v>
      </c>
      <c r="AM168" s="4" t="s">
        <v>492</v>
      </c>
      <c r="AO168" s="8" t="s">
        <v>446</v>
      </c>
      <c r="AP168" s="12">
        <v>0.06</v>
      </c>
      <c r="AQ168" s="220" t="s">
        <v>167</v>
      </c>
      <c r="AR168" s="148" t="s">
        <v>491</v>
      </c>
      <c r="AS168" s="171" t="str">
        <f t="shared" si="58"/>
        <v>埼玉県久喜市</v>
      </c>
      <c r="AT168" s="146">
        <v>10.42</v>
      </c>
      <c r="AU168" s="148">
        <v>10.33</v>
      </c>
      <c r="AV168" s="171">
        <v>10.27</v>
      </c>
    </row>
    <row r="169" spans="10:48">
      <c r="J169" s="2"/>
      <c r="K169" s="2"/>
      <c r="L169" s="2"/>
      <c r="M169" s="2"/>
      <c r="N169" s="2"/>
      <c r="AJ169" s="2"/>
      <c r="AL169" s="4" t="s">
        <v>135</v>
      </c>
      <c r="AM169" s="4" t="s">
        <v>494</v>
      </c>
      <c r="AO169" s="8" t="s">
        <v>446</v>
      </c>
      <c r="AP169" s="12">
        <v>0.06</v>
      </c>
      <c r="AQ169" s="220" t="s">
        <v>167</v>
      </c>
      <c r="AR169" s="148" t="s">
        <v>493</v>
      </c>
      <c r="AS169" s="171" t="str">
        <f t="shared" si="58"/>
        <v>埼玉県北本市</v>
      </c>
      <c r="AT169" s="146">
        <v>10.42</v>
      </c>
      <c r="AU169" s="148">
        <v>10.33</v>
      </c>
      <c r="AV169" s="171">
        <v>10.27</v>
      </c>
    </row>
    <row r="170" spans="10:48">
      <c r="J170" s="2"/>
      <c r="K170" s="2"/>
      <c r="L170" s="2"/>
      <c r="M170" s="2"/>
      <c r="N170" s="2"/>
      <c r="AJ170" s="2"/>
      <c r="AL170" s="4" t="s">
        <v>135</v>
      </c>
      <c r="AM170" s="4" t="s">
        <v>496</v>
      </c>
      <c r="AO170" s="8" t="s">
        <v>446</v>
      </c>
      <c r="AP170" s="12">
        <v>0.06</v>
      </c>
      <c r="AQ170" s="220" t="s">
        <v>167</v>
      </c>
      <c r="AR170" s="148" t="s">
        <v>495</v>
      </c>
      <c r="AS170" s="171" t="str">
        <f t="shared" si="58"/>
        <v>埼玉県富士見市</v>
      </c>
      <c r="AT170" s="146">
        <v>10.42</v>
      </c>
      <c r="AU170" s="148">
        <v>10.33</v>
      </c>
      <c r="AV170" s="171">
        <v>10.27</v>
      </c>
    </row>
    <row r="171" spans="10:48">
      <c r="J171" s="2"/>
      <c r="K171" s="2"/>
      <c r="L171" s="2"/>
      <c r="M171" s="2"/>
      <c r="N171" s="2"/>
      <c r="AJ171" s="2"/>
      <c r="AL171" s="4" t="s">
        <v>135</v>
      </c>
      <c r="AM171" s="4" t="s">
        <v>498</v>
      </c>
      <c r="AO171" s="8" t="s">
        <v>446</v>
      </c>
      <c r="AP171" s="12">
        <v>0.06</v>
      </c>
      <c r="AQ171" s="220" t="s">
        <v>167</v>
      </c>
      <c r="AR171" s="148" t="s">
        <v>497</v>
      </c>
      <c r="AS171" s="171" t="str">
        <f t="shared" si="58"/>
        <v>埼玉県三郷市</v>
      </c>
      <c r="AT171" s="146">
        <v>10.42</v>
      </c>
      <c r="AU171" s="148">
        <v>10.33</v>
      </c>
      <c r="AV171" s="171">
        <v>10.27</v>
      </c>
    </row>
    <row r="172" spans="10:48">
      <c r="J172" s="2"/>
      <c r="K172" s="2"/>
      <c r="L172" s="2"/>
      <c r="M172" s="2"/>
      <c r="N172" s="2"/>
      <c r="AJ172" s="2"/>
      <c r="AL172" s="4" t="s">
        <v>135</v>
      </c>
      <c r="AM172" s="4" t="s">
        <v>500</v>
      </c>
      <c r="AO172" s="8" t="s">
        <v>446</v>
      </c>
      <c r="AP172" s="12">
        <v>0.06</v>
      </c>
      <c r="AQ172" s="220" t="s">
        <v>167</v>
      </c>
      <c r="AR172" s="148" t="s">
        <v>499</v>
      </c>
      <c r="AS172" s="171" t="str">
        <f t="shared" si="58"/>
        <v>埼玉県蓮田市</v>
      </c>
      <c r="AT172" s="146">
        <v>10.42</v>
      </c>
      <c r="AU172" s="148">
        <v>10.33</v>
      </c>
      <c r="AV172" s="171">
        <v>10.27</v>
      </c>
    </row>
    <row r="173" spans="10:48">
      <c r="J173" s="2"/>
      <c r="K173" s="2"/>
      <c r="L173" s="2"/>
      <c r="M173" s="2"/>
      <c r="N173" s="2"/>
      <c r="AJ173" s="2"/>
      <c r="AL173" s="4" t="s">
        <v>135</v>
      </c>
      <c r="AM173" s="4" t="s">
        <v>502</v>
      </c>
      <c r="AO173" s="8" t="s">
        <v>446</v>
      </c>
      <c r="AP173" s="12">
        <v>0.06</v>
      </c>
      <c r="AQ173" s="220" t="s">
        <v>167</v>
      </c>
      <c r="AR173" s="148" t="s">
        <v>501</v>
      </c>
      <c r="AS173" s="171" t="str">
        <f t="shared" si="58"/>
        <v>埼玉県坂戸市</v>
      </c>
      <c r="AT173" s="146">
        <v>10.42</v>
      </c>
      <c r="AU173" s="148">
        <v>10.33</v>
      </c>
      <c r="AV173" s="171">
        <v>10.27</v>
      </c>
    </row>
    <row r="174" spans="10:48">
      <c r="J174" s="2"/>
      <c r="K174" s="2"/>
      <c r="L174" s="2"/>
      <c r="M174" s="2"/>
      <c r="N174" s="2"/>
      <c r="AJ174" s="2"/>
      <c r="AL174" s="4" t="s">
        <v>135</v>
      </c>
      <c r="AM174" s="4" t="s">
        <v>504</v>
      </c>
      <c r="AO174" s="8" t="s">
        <v>446</v>
      </c>
      <c r="AP174" s="12">
        <v>0.06</v>
      </c>
      <c r="AQ174" s="220" t="s">
        <v>167</v>
      </c>
      <c r="AR174" s="148" t="s">
        <v>503</v>
      </c>
      <c r="AS174" s="171" t="str">
        <f t="shared" si="58"/>
        <v>埼玉県幸手市</v>
      </c>
      <c r="AT174" s="146">
        <v>10.42</v>
      </c>
      <c r="AU174" s="148">
        <v>10.33</v>
      </c>
      <c r="AV174" s="171">
        <v>10.27</v>
      </c>
    </row>
    <row r="175" spans="10:48">
      <c r="J175" s="2"/>
      <c r="K175" s="2"/>
      <c r="L175" s="2"/>
      <c r="M175" s="2"/>
      <c r="N175" s="2"/>
      <c r="AJ175" s="2"/>
      <c r="AL175" s="4" t="s">
        <v>135</v>
      </c>
      <c r="AM175" s="4" t="s">
        <v>506</v>
      </c>
      <c r="AO175" s="8" t="s">
        <v>446</v>
      </c>
      <c r="AP175" s="12">
        <v>0.06</v>
      </c>
      <c r="AQ175" s="220" t="s">
        <v>167</v>
      </c>
      <c r="AR175" s="148" t="s">
        <v>505</v>
      </c>
      <c r="AS175" s="171" t="str">
        <f t="shared" si="58"/>
        <v>埼玉県鶴ヶ島市</v>
      </c>
      <c r="AT175" s="146">
        <v>10.42</v>
      </c>
      <c r="AU175" s="148">
        <v>10.33</v>
      </c>
      <c r="AV175" s="171">
        <v>10.27</v>
      </c>
    </row>
    <row r="176" spans="10:48">
      <c r="J176" s="2"/>
      <c r="K176" s="2"/>
      <c r="L176" s="2"/>
      <c r="M176" s="2"/>
      <c r="N176" s="2"/>
      <c r="AJ176" s="2"/>
      <c r="AL176" s="4" t="s">
        <v>135</v>
      </c>
      <c r="AM176" s="4" t="s">
        <v>508</v>
      </c>
      <c r="AO176" s="8" t="s">
        <v>446</v>
      </c>
      <c r="AP176" s="12">
        <v>0.06</v>
      </c>
      <c r="AQ176" s="220" t="s">
        <v>167</v>
      </c>
      <c r="AR176" s="148" t="s">
        <v>507</v>
      </c>
      <c r="AS176" s="171" t="str">
        <f t="shared" si="58"/>
        <v>埼玉県吉川市</v>
      </c>
      <c r="AT176" s="146">
        <v>10.42</v>
      </c>
      <c r="AU176" s="148">
        <v>10.33</v>
      </c>
      <c r="AV176" s="171">
        <v>10.27</v>
      </c>
    </row>
    <row r="177" spans="10:48">
      <c r="J177" s="2"/>
      <c r="K177" s="2"/>
      <c r="L177" s="2"/>
      <c r="M177" s="2"/>
      <c r="N177" s="2"/>
      <c r="AJ177" s="2"/>
      <c r="AL177" s="4" t="s">
        <v>135</v>
      </c>
      <c r="AM177" s="4" t="s">
        <v>509</v>
      </c>
      <c r="AO177" s="8" t="s">
        <v>446</v>
      </c>
      <c r="AP177" s="12">
        <v>0.06</v>
      </c>
      <c r="AQ177" s="220" t="s">
        <v>167</v>
      </c>
      <c r="AR177" s="148" t="s">
        <v>2349</v>
      </c>
      <c r="AS177" s="171" t="str">
        <f t="shared" si="58"/>
        <v>埼玉県白岡市</v>
      </c>
      <c r="AT177" s="146">
        <v>10.42</v>
      </c>
      <c r="AU177" s="148">
        <v>10.33</v>
      </c>
      <c r="AV177" s="171">
        <v>10.27</v>
      </c>
    </row>
    <row r="178" spans="10:48">
      <c r="J178" s="2"/>
      <c r="K178" s="2"/>
      <c r="L178" s="2"/>
      <c r="M178" s="2"/>
      <c r="N178" s="2"/>
      <c r="AJ178" s="2"/>
      <c r="AL178" s="4" t="s">
        <v>135</v>
      </c>
      <c r="AM178" s="4" t="s">
        <v>511</v>
      </c>
      <c r="AO178" s="8" t="s">
        <v>446</v>
      </c>
      <c r="AP178" s="12">
        <v>0.06</v>
      </c>
      <c r="AQ178" s="220" t="s">
        <v>167</v>
      </c>
      <c r="AR178" s="148" t="s">
        <v>510</v>
      </c>
      <c r="AS178" s="171" t="str">
        <f t="shared" si="58"/>
        <v>埼玉県伊奈町</v>
      </c>
      <c r="AT178" s="146">
        <v>10.42</v>
      </c>
      <c r="AU178" s="148">
        <v>10.33</v>
      </c>
      <c r="AV178" s="171">
        <v>10.27</v>
      </c>
    </row>
    <row r="179" spans="10:48">
      <c r="J179" s="2"/>
      <c r="K179" s="2"/>
      <c r="L179" s="2"/>
      <c r="M179" s="2"/>
      <c r="N179" s="2"/>
      <c r="AJ179" s="2"/>
      <c r="AL179" s="4" t="s">
        <v>135</v>
      </c>
      <c r="AM179" s="4" t="s">
        <v>513</v>
      </c>
      <c r="AO179" s="8" t="s">
        <v>446</v>
      </c>
      <c r="AP179" s="12">
        <v>0.06</v>
      </c>
      <c r="AQ179" s="220" t="s">
        <v>167</v>
      </c>
      <c r="AR179" s="148" t="s">
        <v>512</v>
      </c>
      <c r="AS179" s="171" t="str">
        <f t="shared" si="58"/>
        <v>埼玉県三芳町</v>
      </c>
      <c r="AT179" s="146">
        <v>10.42</v>
      </c>
      <c r="AU179" s="148">
        <v>10.33</v>
      </c>
      <c r="AV179" s="171">
        <v>10.27</v>
      </c>
    </row>
    <row r="180" spans="10:48">
      <c r="J180" s="2"/>
      <c r="K180" s="2"/>
      <c r="L180" s="2"/>
      <c r="M180" s="2"/>
      <c r="N180" s="2"/>
      <c r="AJ180" s="2"/>
      <c r="AL180" s="4" t="s">
        <v>135</v>
      </c>
      <c r="AM180" s="4" t="s">
        <v>515</v>
      </c>
      <c r="AO180" s="8" t="s">
        <v>446</v>
      </c>
      <c r="AP180" s="12">
        <v>0.06</v>
      </c>
      <c r="AQ180" s="220" t="s">
        <v>167</v>
      </c>
      <c r="AR180" s="148" t="s">
        <v>514</v>
      </c>
      <c r="AS180" s="171" t="str">
        <f t="shared" si="58"/>
        <v>埼玉県宮代町</v>
      </c>
      <c r="AT180" s="146">
        <v>10.42</v>
      </c>
      <c r="AU180" s="148">
        <v>10.33</v>
      </c>
      <c r="AV180" s="171">
        <v>10.27</v>
      </c>
    </row>
    <row r="181" spans="10:48">
      <c r="J181" s="2"/>
      <c r="K181" s="2"/>
      <c r="L181" s="2"/>
      <c r="M181" s="2"/>
      <c r="N181" s="2"/>
      <c r="AJ181" s="2"/>
      <c r="AL181" s="4" t="s">
        <v>135</v>
      </c>
      <c r="AM181" s="4" t="s">
        <v>1942</v>
      </c>
      <c r="AO181" s="8" t="s">
        <v>446</v>
      </c>
      <c r="AP181" s="12">
        <v>0.06</v>
      </c>
      <c r="AQ181" s="220" t="s">
        <v>167</v>
      </c>
      <c r="AR181" s="148" t="s">
        <v>516</v>
      </c>
      <c r="AS181" s="171" t="str">
        <f t="shared" si="58"/>
        <v>埼玉県杉戸町</v>
      </c>
      <c r="AT181" s="146">
        <v>10.42</v>
      </c>
      <c r="AU181" s="148">
        <v>10.33</v>
      </c>
      <c r="AV181" s="171">
        <v>10.27</v>
      </c>
    </row>
    <row r="182" spans="10:48">
      <c r="J182" s="2"/>
      <c r="K182" s="2"/>
      <c r="L182" s="2"/>
      <c r="M182" s="2"/>
      <c r="N182" s="2"/>
      <c r="AJ182" s="2"/>
      <c r="AL182" s="4" t="s">
        <v>135</v>
      </c>
      <c r="AM182" s="4" t="s">
        <v>1943</v>
      </c>
      <c r="AO182" s="8" t="s">
        <v>446</v>
      </c>
      <c r="AP182" s="12">
        <v>0.06</v>
      </c>
      <c r="AQ182" s="220" t="s">
        <v>167</v>
      </c>
      <c r="AR182" s="148" t="s">
        <v>517</v>
      </c>
      <c r="AS182" s="171" t="str">
        <f t="shared" si="58"/>
        <v>埼玉県松伏町</v>
      </c>
      <c r="AT182" s="146">
        <v>10.42</v>
      </c>
      <c r="AU182" s="148">
        <v>10.33</v>
      </c>
      <c r="AV182" s="171">
        <v>10.27</v>
      </c>
    </row>
    <row r="183" spans="10:48">
      <c r="J183" s="2"/>
      <c r="K183" s="2"/>
      <c r="L183" s="2"/>
      <c r="M183" s="2"/>
      <c r="N183" s="2"/>
      <c r="AJ183" s="2"/>
      <c r="AL183" s="4" t="s">
        <v>135</v>
      </c>
      <c r="AM183" s="4" t="s">
        <v>519</v>
      </c>
      <c r="AO183" s="8" t="s">
        <v>446</v>
      </c>
      <c r="AP183" s="12">
        <v>0.06</v>
      </c>
      <c r="AQ183" s="220" t="s">
        <v>169</v>
      </c>
      <c r="AR183" s="148" t="s">
        <v>518</v>
      </c>
      <c r="AS183" s="171" t="str">
        <f t="shared" si="58"/>
        <v>千葉県木更津市</v>
      </c>
      <c r="AT183" s="146">
        <v>10.42</v>
      </c>
      <c r="AU183" s="148">
        <v>10.33</v>
      </c>
      <c r="AV183" s="171">
        <v>10.27</v>
      </c>
    </row>
    <row r="184" spans="10:48">
      <c r="J184" s="2"/>
      <c r="K184" s="2"/>
      <c r="L184" s="2"/>
      <c r="M184" s="2"/>
      <c r="N184" s="2"/>
      <c r="AJ184" s="2"/>
      <c r="AL184" s="4" t="s">
        <v>135</v>
      </c>
      <c r="AM184" s="4" t="s">
        <v>521</v>
      </c>
      <c r="AO184" s="8" t="s">
        <v>446</v>
      </c>
      <c r="AP184" s="12">
        <v>0.06</v>
      </c>
      <c r="AQ184" s="220" t="s">
        <v>169</v>
      </c>
      <c r="AR184" s="148" t="s">
        <v>520</v>
      </c>
      <c r="AS184" s="171" t="str">
        <f t="shared" si="58"/>
        <v>千葉県野田市</v>
      </c>
      <c r="AT184" s="146">
        <v>10.42</v>
      </c>
      <c r="AU184" s="148">
        <v>10.33</v>
      </c>
      <c r="AV184" s="171">
        <v>10.27</v>
      </c>
    </row>
    <row r="185" spans="10:48">
      <c r="J185" s="2"/>
      <c r="K185" s="2"/>
      <c r="L185" s="2"/>
      <c r="M185" s="2"/>
      <c r="N185" s="2"/>
      <c r="AJ185" s="2"/>
      <c r="AL185" s="4" t="s">
        <v>135</v>
      </c>
      <c r="AM185" s="4" t="s">
        <v>523</v>
      </c>
      <c r="AO185" s="8" t="s">
        <v>446</v>
      </c>
      <c r="AP185" s="12">
        <v>0.06</v>
      </c>
      <c r="AQ185" s="220" t="s">
        <v>169</v>
      </c>
      <c r="AR185" s="148" t="s">
        <v>522</v>
      </c>
      <c r="AS185" s="171" t="str">
        <f t="shared" si="58"/>
        <v>千葉県茂原市</v>
      </c>
      <c r="AT185" s="146">
        <v>10.42</v>
      </c>
      <c r="AU185" s="148">
        <v>10.33</v>
      </c>
      <c r="AV185" s="171">
        <v>10.27</v>
      </c>
    </row>
    <row r="186" spans="10:48">
      <c r="J186" s="2"/>
      <c r="K186" s="2"/>
      <c r="L186" s="2"/>
      <c r="M186" s="2"/>
      <c r="N186" s="2"/>
      <c r="AJ186" s="2"/>
      <c r="AL186" s="4" t="s">
        <v>135</v>
      </c>
      <c r="AM186" s="4" t="s">
        <v>525</v>
      </c>
      <c r="AO186" s="8" t="s">
        <v>446</v>
      </c>
      <c r="AP186" s="12">
        <v>0.06</v>
      </c>
      <c r="AQ186" s="220" t="s">
        <v>169</v>
      </c>
      <c r="AR186" s="148" t="s">
        <v>524</v>
      </c>
      <c r="AS186" s="171" t="str">
        <f t="shared" si="58"/>
        <v>千葉県柏市</v>
      </c>
      <c r="AT186" s="146">
        <v>10.42</v>
      </c>
      <c r="AU186" s="148">
        <v>10.33</v>
      </c>
      <c r="AV186" s="171">
        <v>10.27</v>
      </c>
    </row>
    <row r="187" spans="10:48">
      <c r="J187" s="2"/>
      <c r="K187" s="2"/>
      <c r="L187" s="2"/>
      <c r="M187" s="2"/>
      <c r="N187" s="2"/>
      <c r="AJ187" s="2"/>
      <c r="AL187" s="4" t="s">
        <v>142</v>
      </c>
      <c r="AM187" s="4" t="s">
        <v>527</v>
      </c>
      <c r="AO187" s="8" t="s">
        <v>446</v>
      </c>
      <c r="AP187" s="12">
        <v>0.06</v>
      </c>
      <c r="AQ187" s="220" t="s">
        <v>169</v>
      </c>
      <c r="AR187" s="148" t="s">
        <v>526</v>
      </c>
      <c r="AS187" s="171" t="str">
        <f t="shared" si="58"/>
        <v>千葉県流山市</v>
      </c>
      <c r="AT187" s="146">
        <v>10.42</v>
      </c>
      <c r="AU187" s="148">
        <v>10.33</v>
      </c>
      <c r="AV187" s="171">
        <v>10.27</v>
      </c>
    </row>
    <row r="188" spans="10:48">
      <c r="J188" s="2"/>
      <c r="K188" s="2"/>
      <c r="L188" s="2"/>
      <c r="M188" s="2"/>
      <c r="N188" s="2"/>
      <c r="AJ188" s="2"/>
      <c r="AL188" s="4" t="s">
        <v>142</v>
      </c>
      <c r="AM188" s="4" t="s">
        <v>529</v>
      </c>
      <c r="AO188" s="8" t="s">
        <v>446</v>
      </c>
      <c r="AP188" s="12">
        <v>0.06</v>
      </c>
      <c r="AQ188" s="220" t="s">
        <v>169</v>
      </c>
      <c r="AR188" s="148" t="s">
        <v>528</v>
      </c>
      <c r="AS188" s="171" t="str">
        <f t="shared" si="58"/>
        <v>千葉県我孫子市</v>
      </c>
      <c r="AT188" s="146">
        <v>10.42</v>
      </c>
      <c r="AU188" s="148">
        <v>10.33</v>
      </c>
      <c r="AV188" s="171">
        <v>10.27</v>
      </c>
    </row>
    <row r="189" spans="10:48">
      <c r="J189" s="2"/>
      <c r="K189" s="2"/>
      <c r="L189" s="2"/>
      <c r="M189" s="2"/>
      <c r="N189" s="2"/>
      <c r="AJ189" s="2"/>
      <c r="AL189" s="4" t="s">
        <v>142</v>
      </c>
      <c r="AM189" s="4" t="s">
        <v>531</v>
      </c>
      <c r="AO189" s="8" t="s">
        <v>446</v>
      </c>
      <c r="AP189" s="12">
        <v>0.06</v>
      </c>
      <c r="AQ189" s="220" t="s">
        <v>169</v>
      </c>
      <c r="AR189" s="148" t="s">
        <v>530</v>
      </c>
      <c r="AS189" s="171" t="str">
        <f t="shared" si="58"/>
        <v>千葉県鎌ケ谷市</v>
      </c>
      <c r="AT189" s="146">
        <v>10.42</v>
      </c>
      <c r="AU189" s="148">
        <v>10.33</v>
      </c>
      <c r="AV189" s="171">
        <v>10.27</v>
      </c>
    </row>
    <row r="190" spans="10:48">
      <c r="J190" s="2"/>
      <c r="K190" s="2"/>
      <c r="L190" s="2"/>
      <c r="M190" s="2"/>
      <c r="N190" s="2"/>
      <c r="AJ190" s="2"/>
      <c r="AL190" s="4" t="s">
        <v>142</v>
      </c>
      <c r="AM190" s="4" t="s">
        <v>533</v>
      </c>
      <c r="AO190" s="8" t="s">
        <v>446</v>
      </c>
      <c r="AP190" s="12">
        <v>0.06</v>
      </c>
      <c r="AQ190" s="220" t="s">
        <v>169</v>
      </c>
      <c r="AR190" s="148" t="s">
        <v>532</v>
      </c>
      <c r="AS190" s="171" t="str">
        <f t="shared" si="58"/>
        <v>千葉県白井市</v>
      </c>
      <c r="AT190" s="146">
        <v>10.42</v>
      </c>
      <c r="AU190" s="148">
        <v>10.33</v>
      </c>
      <c r="AV190" s="171">
        <v>10.27</v>
      </c>
    </row>
    <row r="191" spans="10:48">
      <c r="J191" s="2"/>
      <c r="K191" s="2"/>
      <c r="L191" s="2"/>
      <c r="M191" s="2"/>
      <c r="N191" s="2"/>
      <c r="AJ191" s="2"/>
      <c r="AL191" s="4" t="s">
        <v>142</v>
      </c>
      <c r="AM191" s="4" t="s">
        <v>535</v>
      </c>
      <c r="AO191" s="8" t="s">
        <v>446</v>
      </c>
      <c r="AP191" s="12">
        <v>0.06</v>
      </c>
      <c r="AQ191" s="220" t="s">
        <v>169</v>
      </c>
      <c r="AR191" s="148" t="s">
        <v>534</v>
      </c>
      <c r="AS191" s="171" t="str">
        <f t="shared" si="58"/>
        <v>千葉県酒々井町</v>
      </c>
      <c r="AT191" s="146">
        <v>10.42</v>
      </c>
      <c r="AU191" s="148">
        <v>10.33</v>
      </c>
      <c r="AV191" s="171">
        <v>10.27</v>
      </c>
    </row>
    <row r="192" spans="10:48">
      <c r="J192" s="2"/>
      <c r="K192" s="2"/>
      <c r="L192" s="2"/>
      <c r="M192" s="2"/>
      <c r="N192" s="2"/>
      <c r="AJ192" s="2"/>
      <c r="AL192" s="4" t="s">
        <v>142</v>
      </c>
      <c r="AM192" s="4" t="s">
        <v>537</v>
      </c>
      <c r="AO192" s="8" t="s">
        <v>446</v>
      </c>
      <c r="AP192" s="12">
        <v>0.06</v>
      </c>
      <c r="AQ192" s="220" t="s">
        <v>171</v>
      </c>
      <c r="AR192" s="148" t="s">
        <v>536</v>
      </c>
      <c r="AS192" s="171" t="str">
        <f t="shared" si="58"/>
        <v>東京都武蔵村山市</v>
      </c>
      <c r="AT192" s="146">
        <v>10.42</v>
      </c>
      <c r="AU192" s="148">
        <v>10.33</v>
      </c>
      <c r="AV192" s="171">
        <v>10.27</v>
      </c>
    </row>
    <row r="193" spans="10:48">
      <c r="J193" s="2"/>
      <c r="K193" s="2"/>
      <c r="L193" s="2"/>
      <c r="M193" s="2"/>
      <c r="N193" s="2"/>
      <c r="AJ193" s="2"/>
      <c r="AL193" s="4" t="s">
        <v>142</v>
      </c>
      <c r="AM193" s="4" t="s">
        <v>539</v>
      </c>
      <c r="AO193" s="8" t="s">
        <v>446</v>
      </c>
      <c r="AP193" s="12">
        <v>0.06</v>
      </c>
      <c r="AQ193" s="220" t="s">
        <v>171</v>
      </c>
      <c r="AR193" s="148" t="s">
        <v>538</v>
      </c>
      <c r="AS193" s="171" t="str">
        <f t="shared" si="58"/>
        <v>東京都羽村市</v>
      </c>
      <c r="AT193" s="146">
        <v>10.42</v>
      </c>
      <c r="AU193" s="148">
        <v>10.33</v>
      </c>
      <c r="AV193" s="171">
        <v>10.27</v>
      </c>
    </row>
    <row r="194" spans="10:48">
      <c r="J194" s="2"/>
      <c r="K194" s="2"/>
      <c r="L194" s="2"/>
      <c r="M194" s="2"/>
      <c r="N194" s="2"/>
      <c r="AJ194" s="2"/>
      <c r="AL194" s="4" t="s">
        <v>142</v>
      </c>
      <c r="AM194" s="4" t="s">
        <v>540</v>
      </c>
      <c r="AO194" s="8" t="s">
        <v>446</v>
      </c>
      <c r="AP194" s="12">
        <v>0.06</v>
      </c>
      <c r="AQ194" s="220" t="s">
        <v>171</v>
      </c>
      <c r="AR194" s="148" t="s">
        <v>2350</v>
      </c>
      <c r="AS194" s="171" t="str">
        <f t="shared" si="58"/>
        <v>東京都瑞穂町</v>
      </c>
      <c r="AT194" s="146">
        <v>10.42</v>
      </c>
      <c r="AU194" s="148">
        <v>10.33</v>
      </c>
      <c r="AV194" s="171">
        <v>10.27</v>
      </c>
    </row>
    <row r="195" spans="10:48">
      <c r="J195" s="2"/>
      <c r="K195" s="2"/>
      <c r="L195" s="2"/>
      <c r="M195" s="2"/>
      <c r="N195" s="2"/>
      <c r="AJ195" s="2"/>
      <c r="AL195" s="4" t="s">
        <v>142</v>
      </c>
      <c r="AM195" s="4" t="s">
        <v>542</v>
      </c>
      <c r="AO195" s="8" t="s">
        <v>446</v>
      </c>
      <c r="AP195" s="12">
        <v>0.06</v>
      </c>
      <c r="AQ195" s="220" t="s">
        <v>171</v>
      </c>
      <c r="AR195" s="148" t="s">
        <v>541</v>
      </c>
      <c r="AS195" s="171" t="str">
        <f t="shared" si="58"/>
        <v>東京都奥多摩町</v>
      </c>
      <c r="AT195" s="146">
        <v>10.42</v>
      </c>
      <c r="AU195" s="148">
        <v>10.33</v>
      </c>
      <c r="AV195" s="171">
        <v>10.27</v>
      </c>
    </row>
    <row r="196" spans="10:48">
      <c r="J196" s="2"/>
      <c r="K196" s="2"/>
      <c r="L196" s="2"/>
      <c r="M196" s="2"/>
      <c r="N196" s="2"/>
      <c r="AJ196" s="2"/>
      <c r="AL196" s="4" t="s">
        <v>142</v>
      </c>
      <c r="AM196" s="4" t="s">
        <v>544</v>
      </c>
      <c r="AO196" s="8" t="s">
        <v>446</v>
      </c>
      <c r="AP196" s="12">
        <v>0.06</v>
      </c>
      <c r="AQ196" s="220" t="s">
        <v>171</v>
      </c>
      <c r="AR196" s="148" t="s">
        <v>543</v>
      </c>
      <c r="AS196" s="171" t="str">
        <f t="shared" ref="AS196:AS259" si="59">AQ196&amp;AR196</f>
        <v>東京都檜原村</v>
      </c>
      <c r="AT196" s="146">
        <v>10.42</v>
      </c>
      <c r="AU196" s="148">
        <v>10.33</v>
      </c>
      <c r="AV196" s="171">
        <v>10.27</v>
      </c>
    </row>
    <row r="197" spans="10:48">
      <c r="J197" s="2"/>
      <c r="K197" s="2"/>
      <c r="L197" s="2"/>
      <c r="M197" s="2"/>
      <c r="N197" s="2"/>
      <c r="AJ197" s="2"/>
      <c r="AL197" s="4" t="s">
        <v>142</v>
      </c>
      <c r="AM197" s="4" t="s">
        <v>546</v>
      </c>
      <c r="AO197" s="8" t="s">
        <v>446</v>
      </c>
      <c r="AP197" s="12">
        <v>0.06</v>
      </c>
      <c r="AQ197" s="220" t="s">
        <v>173</v>
      </c>
      <c r="AR197" s="148" t="s">
        <v>545</v>
      </c>
      <c r="AS197" s="171" t="str">
        <f t="shared" si="59"/>
        <v>神奈川県秦野市</v>
      </c>
      <c r="AT197" s="146">
        <v>10.42</v>
      </c>
      <c r="AU197" s="148">
        <v>10.33</v>
      </c>
      <c r="AV197" s="171">
        <v>10.27</v>
      </c>
    </row>
    <row r="198" spans="10:48">
      <c r="J198" s="2"/>
      <c r="K198" s="2"/>
      <c r="L198" s="2"/>
      <c r="M198" s="2"/>
      <c r="N198" s="2"/>
      <c r="AJ198" s="2"/>
      <c r="AL198" s="4" t="s">
        <v>142</v>
      </c>
      <c r="AM198" s="4" t="s">
        <v>548</v>
      </c>
      <c r="AO198" s="8" t="s">
        <v>446</v>
      </c>
      <c r="AP198" s="12">
        <v>0.06</v>
      </c>
      <c r="AQ198" s="220" t="s">
        <v>173</v>
      </c>
      <c r="AR198" s="148" t="s">
        <v>547</v>
      </c>
      <c r="AS198" s="171" t="str">
        <f t="shared" si="59"/>
        <v>神奈川県大磯町</v>
      </c>
      <c r="AT198" s="146">
        <v>10.42</v>
      </c>
      <c r="AU198" s="148">
        <v>10.33</v>
      </c>
      <c r="AV198" s="171">
        <v>10.27</v>
      </c>
    </row>
    <row r="199" spans="10:48">
      <c r="J199" s="2"/>
      <c r="K199" s="2"/>
      <c r="L199" s="2"/>
      <c r="M199" s="2"/>
      <c r="N199" s="2"/>
      <c r="AJ199" s="2"/>
      <c r="AL199" s="4" t="s">
        <v>142</v>
      </c>
      <c r="AM199" s="4" t="s">
        <v>550</v>
      </c>
      <c r="AO199" s="8" t="s">
        <v>446</v>
      </c>
      <c r="AP199" s="12">
        <v>0.06</v>
      </c>
      <c r="AQ199" s="220" t="s">
        <v>173</v>
      </c>
      <c r="AR199" s="148" t="s">
        <v>549</v>
      </c>
      <c r="AS199" s="171" t="str">
        <f t="shared" si="59"/>
        <v>神奈川県二宮町</v>
      </c>
      <c r="AT199" s="146">
        <v>10.42</v>
      </c>
      <c r="AU199" s="148">
        <v>10.33</v>
      </c>
      <c r="AV199" s="171">
        <v>10.27</v>
      </c>
    </row>
    <row r="200" spans="10:48">
      <c r="J200" s="2"/>
      <c r="K200" s="2"/>
      <c r="L200" s="2"/>
      <c r="M200" s="2"/>
      <c r="N200" s="2"/>
      <c r="AJ200" s="2"/>
      <c r="AL200" s="4" t="s">
        <v>142</v>
      </c>
      <c r="AM200" s="4" t="s">
        <v>551</v>
      </c>
      <c r="AO200" s="8" t="s">
        <v>446</v>
      </c>
      <c r="AP200" s="12">
        <v>0.06</v>
      </c>
      <c r="AQ200" s="220" t="s">
        <v>173</v>
      </c>
      <c r="AR200" s="148" t="s">
        <v>2351</v>
      </c>
      <c r="AS200" s="171" t="str">
        <f t="shared" si="59"/>
        <v>神奈川県中井町</v>
      </c>
      <c r="AT200" s="146">
        <v>10.42</v>
      </c>
      <c r="AU200" s="148">
        <v>10.33</v>
      </c>
      <c r="AV200" s="171">
        <v>10.27</v>
      </c>
    </row>
    <row r="201" spans="10:48">
      <c r="J201" s="2"/>
      <c r="K201" s="2"/>
      <c r="L201" s="2"/>
      <c r="M201" s="2"/>
      <c r="N201" s="2"/>
      <c r="AJ201" s="2"/>
      <c r="AL201" s="4" t="s">
        <v>142</v>
      </c>
      <c r="AM201" s="4" t="s">
        <v>553</v>
      </c>
      <c r="AO201" s="8" t="s">
        <v>446</v>
      </c>
      <c r="AP201" s="12">
        <v>0.06</v>
      </c>
      <c r="AQ201" s="220" t="s">
        <v>173</v>
      </c>
      <c r="AR201" s="148" t="s">
        <v>552</v>
      </c>
      <c r="AS201" s="171" t="str">
        <f t="shared" si="59"/>
        <v>神奈川県清川村</v>
      </c>
      <c r="AT201" s="146">
        <v>10.42</v>
      </c>
      <c r="AU201" s="148">
        <v>10.33</v>
      </c>
      <c r="AV201" s="171">
        <v>10.27</v>
      </c>
    </row>
    <row r="202" spans="10:48">
      <c r="J202" s="2"/>
      <c r="K202" s="2"/>
      <c r="L202" s="2"/>
      <c r="M202" s="2"/>
      <c r="N202" s="2"/>
      <c r="AJ202" s="2"/>
      <c r="AL202" s="4" t="s">
        <v>142</v>
      </c>
      <c r="AM202" s="4" t="s">
        <v>555</v>
      </c>
      <c r="AO202" s="8" t="s">
        <v>446</v>
      </c>
      <c r="AP202" s="12">
        <v>0.06</v>
      </c>
      <c r="AQ202" s="220" t="s">
        <v>186</v>
      </c>
      <c r="AR202" s="148" t="s">
        <v>554</v>
      </c>
      <c r="AS202" s="171" t="str">
        <f t="shared" si="59"/>
        <v>岐阜県岐阜市</v>
      </c>
      <c r="AT202" s="146">
        <v>10.42</v>
      </c>
      <c r="AU202" s="148">
        <v>10.33</v>
      </c>
      <c r="AV202" s="171">
        <v>10.27</v>
      </c>
    </row>
    <row r="203" spans="10:48">
      <c r="J203" s="2"/>
      <c r="K203" s="2"/>
      <c r="L203" s="2"/>
      <c r="M203" s="2"/>
      <c r="N203" s="2"/>
      <c r="AJ203" s="2"/>
      <c r="AL203" s="4" t="s">
        <v>142</v>
      </c>
      <c r="AM203" s="4" t="s">
        <v>557</v>
      </c>
      <c r="AO203" s="8" t="s">
        <v>446</v>
      </c>
      <c r="AP203" s="12">
        <v>0.06</v>
      </c>
      <c r="AQ203" s="220" t="s">
        <v>188</v>
      </c>
      <c r="AR203" s="148" t="s">
        <v>556</v>
      </c>
      <c r="AS203" s="171" t="str">
        <f t="shared" si="59"/>
        <v>静岡県静岡市</v>
      </c>
      <c r="AT203" s="146">
        <v>10.42</v>
      </c>
      <c r="AU203" s="148">
        <v>10.33</v>
      </c>
      <c r="AV203" s="171">
        <v>10.27</v>
      </c>
    </row>
    <row r="204" spans="10:48">
      <c r="J204" s="2"/>
      <c r="K204" s="2"/>
      <c r="L204" s="2"/>
      <c r="M204" s="2"/>
      <c r="N204" s="2"/>
      <c r="AJ204" s="2"/>
      <c r="AL204" s="4" t="s">
        <v>142</v>
      </c>
      <c r="AM204" s="4" t="s">
        <v>559</v>
      </c>
      <c r="AO204" s="8" t="s">
        <v>446</v>
      </c>
      <c r="AP204" s="12">
        <v>0.06</v>
      </c>
      <c r="AQ204" s="220" t="s">
        <v>190</v>
      </c>
      <c r="AR204" s="148" t="s">
        <v>558</v>
      </c>
      <c r="AS204" s="171" t="str">
        <f t="shared" si="59"/>
        <v>愛知県岡崎市</v>
      </c>
      <c r="AT204" s="146">
        <v>10.42</v>
      </c>
      <c r="AU204" s="148">
        <v>10.33</v>
      </c>
      <c r="AV204" s="171">
        <v>10.27</v>
      </c>
    </row>
    <row r="205" spans="10:48">
      <c r="J205" s="2"/>
      <c r="K205" s="2"/>
      <c r="L205" s="2"/>
      <c r="M205" s="2"/>
      <c r="N205" s="2"/>
      <c r="AJ205" s="2"/>
      <c r="AL205" s="4" t="s">
        <v>142</v>
      </c>
      <c r="AM205" s="4" t="s">
        <v>561</v>
      </c>
      <c r="AO205" s="8" t="s">
        <v>446</v>
      </c>
      <c r="AP205" s="12">
        <v>0.06</v>
      </c>
      <c r="AQ205" s="220" t="s">
        <v>190</v>
      </c>
      <c r="AR205" s="148" t="s">
        <v>560</v>
      </c>
      <c r="AS205" s="171" t="str">
        <f t="shared" si="59"/>
        <v>愛知県一宮市</v>
      </c>
      <c r="AT205" s="146">
        <v>10.42</v>
      </c>
      <c r="AU205" s="148">
        <v>10.33</v>
      </c>
      <c r="AV205" s="171">
        <v>10.27</v>
      </c>
    </row>
    <row r="206" spans="10:48">
      <c r="J206" s="2"/>
      <c r="K206" s="2"/>
      <c r="L206" s="2"/>
      <c r="M206" s="2"/>
      <c r="N206" s="2"/>
      <c r="AJ206" s="2"/>
      <c r="AL206" s="4" t="s">
        <v>142</v>
      </c>
      <c r="AM206" s="4" t="s">
        <v>562</v>
      </c>
      <c r="AO206" s="8" t="s">
        <v>446</v>
      </c>
      <c r="AP206" s="12">
        <v>0.06</v>
      </c>
      <c r="AQ206" s="220" t="s">
        <v>190</v>
      </c>
      <c r="AR206" s="148" t="s">
        <v>2352</v>
      </c>
      <c r="AS206" s="171" t="str">
        <f t="shared" si="59"/>
        <v>愛知県瀬戸市</v>
      </c>
      <c r="AT206" s="146">
        <v>10.42</v>
      </c>
      <c r="AU206" s="148">
        <v>10.33</v>
      </c>
      <c r="AV206" s="171">
        <v>10.27</v>
      </c>
    </row>
    <row r="207" spans="10:48">
      <c r="J207" s="2"/>
      <c r="K207" s="2"/>
      <c r="L207" s="2"/>
      <c r="M207" s="2"/>
      <c r="N207" s="2"/>
      <c r="AJ207" s="2"/>
      <c r="AL207" s="4" t="s">
        <v>142</v>
      </c>
      <c r="AM207" s="4" t="s">
        <v>564</v>
      </c>
      <c r="AO207" s="8" t="s">
        <v>446</v>
      </c>
      <c r="AP207" s="12">
        <v>0.06</v>
      </c>
      <c r="AQ207" s="220" t="s">
        <v>190</v>
      </c>
      <c r="AR207" s="148" t="s">
        <v>563</v>
      </c>
      <c r="AS207" s="171" t="str">
        <f t="shared" si="59"/>
        <v>愛知県春日井市</v>
      </c>
      <c r="AT207" s="146">
        <v>10.42</v>
      </c>
      <c r="AU207" s="148">
        <v>10.33</v>
      </c>
      <c r="AV207" s="171">
        <v>10.27</v>
      </c>
    </row>
    <row r="208" spans="10:48">
      <c r="J208" s="2"/>
      <c r="K208" s="2"/>
      <c r="L208" s="2"/>
      <c r="M208" s="2"/>
      <c r="N208" s="2"/>
      <c r="AJ208" s="2"/>
      <c r="AL208" s="4" t="s">
        <v>142</v>
      </c>
      <c r="AM208" s="4" t="s">
        <v>566</v>
      </c>
      <c r="AO208" s="8" t="s">
        <v>446</v>
      </c>
      <c r="AP208" s="12">
        <v>0.06</v>
      </c>
      <c r="AQ208" s="220" t="s">
        <v>190</v>
      </c>
      <c r="AR208" s="148" t="s">
        <v>565</v>
      </c>
      <c r="AS208" s="171" t="str">
        <f t="shared" si="59"/>
        <v>愛知県津島市</v>
      </c>
      <c r="AT208" s="146">
        <v>10.42</v>
      </c>
      <c r="AU208" s="148">
        <v>10.33</v>
      </c>
      <c r="AV208" s="171">
        <v>10.27</v>
      </c>
    </row>
    <row r="209" spans="10:48">
      <c r="J209" s="2"/>
      <c r="K209" s="2"/>
      <c r="L209" s="2"/>
      <c r="M209" s="2"/>
      <c r="N209" s="2"/>
      <c r="AJ209" s="2"/>
      <c r="AL209" s="4" t="s">
        <v>142</v>
      </c>
      <c r="AM209" s="4" t="s">
        <v>568</v>
      </c>
      <c r="AO209" s="8" t="s">
        <v>446</v>
      </c>
      <c r="AP209" s="12">
        <v>0.06</v>
      </c>
      <c r="AQ209" s="220" t="s">
        <v>190</v>
      </c>
      <c r="AR209" s="148" t="s">
        <v>567</v>
      </c>
      <c r="AS209" s="171" t="str">
        <f t="shared" si="59"/>
        <v>愛知県碧南市</v>
      </c>
      <c r="AT209" s="146">
        <v>10.42</v>
      </c>
      <c r="AU209" s="148">
        <v>10.33</v>
      </c>
      <c r="AV209" s="171">
        <v>10.27</v>
      </c>
    </row>
    <row r="210" spans="10:48">
      <c r="J210" s="2"/>
      <c r="K210" s="2"/>
      <c r="L210" s="2"/>
      <c r="M210" s="2"/>
      <c r="N210" s="2"/>
      <c r="AJ210" s="2"/>
      <c r="AL210" s="4" t="s">
        <v>142</v>
      </c>
      <c r="AM210" s="4" t="s">
        <v>570</v>
      </c>
      <c r="AO210" s="8" t="s">
        <v>446</v>
      </c>
      <c r="AP210" s="12">
        <v>0.06</v>
      </c>
      <c r="AQ210" s="220" t="s">
        <v>190</v>
      </c>
      <c r="AR210" s="148" t="s">
        <v>569</v>
      </c>
      <c r="AS210" s="171" t="str">
        <f t="shared" si="59"/>
        <v>愛知県安城市</v>
      </c>
      <c r="AT210" s="146">
        <v>10.42</v>
      </c>
      <c r="AU210" s="148">
        <v>10.33</v>
      </c>
      <c r="AV210" s="171">
        <v>10.27</v>
      </c>
    </row>
    <row r="211" spans="10:48">
      <c r="J211" s="2"/>
      <c r="K211" s="2"/>
      <c r="L211" s="2"/>
      <c r="M211" s="2"/>
      <c r="N211" s="2"/>
      <c r="AJ211" s="2"/>
      <c r="AL211" s="4" t="s">
        <v>142</v>
      </c>
      <c r="AM211" s="4" t="s">
        <v>572</v>
      </c>
      <c r="AO211" s="8" t="s">
        <v>446</v>
      </c>
      <c r="AP211" s="12">
        <v>0.06</v>
      </c>
      <c r="AQ211" s="220" t="s">
        <v>190</v>
      </c>
      <c r="AR211" s="148" t="s">
        <v>571</v>
      </c>
      <c r="AS211" s="171" t="str">
        <f t="shared" si="59"/>
        <v>愛知県西尾市</v>
      </c>
      <c r="AT211" s="146">
        <v>10.42</v>
      </c>
      <c r="AU211" s="148">
        <v>10.33</v>
      </c>
      <c r="AV211" s="171">
        <v>10.27</v>
      </c>
    </row>
    <row r="212" spans="10:48">
      <c r="J212" s="2"/>
      <c r="K212" s="2"/>
      <c r="L212" s="2"/>
      <c r="M212" s="2"/>
      <c r="N212" s="2"/>
      <c r="AJ212" s="2"/>
      <c r="AL212" s="4" t="s">
        <v>142</v>
      </c>
      <c r="AM212" s="4" t="s">
        <v>574</v>
      </c>
      <c r="AO212" s="8" t="s">
        <v>446</v>
      </c>
      <c r="AP212" s="12">
        <v>0.06</v>
      </c>
      <c r="AQ212" s="220" t="s">
        <v>190</v>
      </c>
      <c r="AR212" s="148" t="s">
        <v>573</v>
      </c>
      <c r="AS212" s="171" t="str">
        <f t="shared" si="59"/>
        <v>愛知県犬山市</v>
      </c>
      <c r="AT212" s="146">
        <v>10.42</v>
      </c>
      <c r="AU212" s="148">
        <v>10.33</v>
      </c>
      <c r="AV212" s="171">
        <v>10.27</v>
      </c>
    </row>
    <row r="213" spans="10:48">
      <c r="J213" s="2"/>
      <c r="K213" s="2"/>
      <c r="L213" s="2"/>
      <c r="M213" s="2"/>
      <c r="N213" s="2"/>
      <c r="AJ213" s="2"/>
      <c r="AL213" s="4" t="s">
        <v>142</v>
      </c>
      <c r="AM213" s="4" t="s">
        <v>576</v>
      </c>
      <c r="AO213" s="8" t="s">
        <v>446</v>
      </c>
      <c r="AP213" s="12">
        <v>0.06</v>
      </c>
      <c r="AQ213" s="220" t="s">
        <v>190</v>
      </c>
      <c r="AR213" s="148" t="s">
        <v>575</v>
      </c>
      <c r="AS213" s="171" t="str">
        <f t="shared" si="59"/>
        <v>愛知県江南市</v>
      </c>
      <c r="AT213" s="146">
        <v>10.42</v>
      </c>
      <c r="AU213" s="148">
        <v>10.33</v>
      </c>
      <c r="AV213" s="171">
        <v>10.27</v>
      </c>
    </row>
    <row r="214" spans="10:48">
      <c r="J214" s="2"/>
      <c r="K214" s="2"/>
      <c r="L214" s="2"/>
      <c r="M214" s="2"/>
      <c r="N214" s="2"/>
      <c r="AJ214" s="2"/>
      <c r="AL214" s="4" t="s">
        <v>142</v>
      </c>
      <c r="AM214" s="4" t="s">
        <v>578</v>
      </c>
      <c r="AO214" s="8" t="s">
        <v>446</v>
      </c>
      <c r="AP214" s="12">
        <v>0.06</v>
      </c>
      <c r="AQ214" s="220" t="s">
        <v>190</v>
      </c>
      <c r="AR214" s="148" t="s">
        <v>577</v>
      </c>
      <c r="AS214" s="171" t="str">
        <f t="shared" si="59"/>
        <v>愛知県稲沢市</v>
      </c>
      <c r="AT214" s="146">
        <v>10.42</v>
      </c>
      <c r="AU214" s="148">
        <v>10.33</v>
      </c>
      <c r="AV214" s="171">
        <v>10.27</v>
      </c>
    </row>
    <row r="215" spans="10:48">
      <c r="J215" s="2"/>
      <c r="K215" s="2"/>
      <c r="L215" s="2"/>
      <c r="M215" s="2"/>
      <c r="N215" s="2"/>
      <c r="AJ215" s="2"/>
      <c r="AL215" s="4" t="s">
        <v>142</v>
      </c>
      <c r="AM215" s="4" t="s">
        <v>580</v>
      </c>
      <c r="AO215" s="8" t="s">
        <v>446</v>
      </c>
      <c r="AP215" s="12">
        <v>0.06</v>
      </c>
      <c r="AQ215" s="220" t="s">
        <v>190</v>
      </c>
      <c r="AR215" s="148" t="s">
        <v>579</v>
      </c>
      <c r="AS215" s="171" t="str">
        <f t="shared" si="59"/>
        <v>愛知県尾張旭市</v>
      </c>
      <c r="AT215" s="146">
        <v>10.42</v>
      </c>
      <c r="AU215" s="148">
        <v>10.33</v>
      </c>
      <c r="AV215" s="171">
        <v>10.27</v>
      </c>
    </row>
    <row r="216" spans="10:48">
      <c r="J216" s="2"/>
      <c r="K216" s="2"/>
      <c r="L216" s="2"/>
      <c r="M216" s="2"/>
      <c r="N216" s="2"/>
      <c r="AJ216" s="2"/>
      <c r="AL216" s="4" t="s">
        <v>142</v>
      </c>
      <c r="AM216" s="4" t="s">
        <v>582</v>
      </c>
      <c r="AO216" s="8" t="s">
        <v>446</v>
      </c>
      <c r="AP216" s="12">
        <v>0.06</v>
      </c>
      <c r="AQ216" s="220" t="s">
        <v>190</v>
      </c>
      <c r="AR216" s="148" t="s">
        <v>581</v>
      </c>
      <c r="AS216" s="171" t="str">
        <f t="shared" si="59"/>
        <v>愛知県岩倉市</v>
      </c>
      <c r="AT216" s="146">
        <v>10.42</v>
      </c>
      <c r="AU216" s="148">
        <v>10.33</v>
      </c>
      <c r="AV216" s="171">
        <v>10.27</v>
      </c>
    </row>
    <row r="217" spans="10:48">
      <c r="J217" s="2"/>
      <c r="K217" s="2"/>
      <c r="L217" s="2"/>
      <c r="M217" s="2"/>
      <c r="N217" s="2"/>
      <c r="AJ217" s="2"/>
      <c r="AL217" s="4" t="s">
        <v>142</v>
      </c>
      <c r="AM217" s="4" t="s">
        <v>584</v>
      </c>
      <c r="AO217" s="8" t="s">
        <v>446</v>
      </c>
      <c r="AP217" s="12">
        <v>0.06</v>
      </c>
      <c r="AQ217" s="220" t="s">
        <v>190</v>
      </c>
      <c r="AR217" s="148" t="s">
        <v>583</v>
      </c>
      <c r="AS217" s="171" t="str">
        <f t="shared" si="59"/>
        <v>愛知県日進市</v>
      </c>
      <c r="AT217" s="146">
        <v>10.42</v>
      </c>
      <c r="AU217" s="148">
        <v>10.33</v>
      </c>
      <c r="AV217" s="171">
        <v>10.27</v>
      </c>
    </row>
    <row r="218" spans="10:48">
      <c r="J218" s="2"/>
      <c r="K218" s="2"/>
      <c r="L218" s="2"/>
      <c r="M218" s="2"/>
      <c r="N218" s="2"/>
      <c r="AJ218" s="2"/>
      <c r="AL218" s="4" t="s">
        <v>142</v>
      </c>
      <c r="AM218" s="4" t="s">
        <v>586</v>
      </c>
      <c r="AO218" s="8" t="s">
        <v>446</v>
      </c>
      <c r="AP218" s="12">
        <v>0.06</v>
      </c>
      <c r="AQ218" s="220" t="s">
        <v>190</v>
      </c>
      <c r="AR218" s="148" t="s">
        <v>585</v>
      </c>
      <c r="AS218" s="171" t="str">
        <f t="shared" si="59"/>
        <v>愛知県愛西市</v>
      </c>
      <c r="AT218" s="146">
        <v>10.42</v>
      </c>
      <c r="AU218" s="148">
        <v>10.33</v>
      </c>
      <c r="AV218" s="171">
        <v>10.27</v>
      </c>
    </row>
    <row r="219" spans="10:48">
      <c r="J219" s="2"/>
      <c r="K219" s="2"/>
      <c r="L219" s="2"/>
      <c r="M219" s="2"/>
      <c r="N219" s="2"/>
      <c r="AJ219" s="2"/>
      <c r="AL219" s="4" t="s">
        <v>142</v>
      </c>
      <c r="AM219" s="4" t="s">
        <v>587</v>
      </c>
      <c r="AO219" s="8" t="s">
        <v>446</v>
      </c>
      <c r="AP219" s="12">
        <v>0.06</v>
      </c>
      <c r="AQ219" s="220" t="s">
        <v>190</v>
      </c>
      <c r="AR219" s="148" t="s">
        <v>2353</v>
      </c>
      <c r="AS219" s="171" t="str">
        <f t="shared" si="59"/>
        <v>愛知県清須市</v>
      </c>
      <c r="AT219" s="146">
        <v>10.42</v>
      </c>
      <c r="AU219" s="148">
        <v>10.33</v>
      </c>
      <c r="AV219" s="171">
        <v>10.27</v>
      </c>
    </row>
    <row r="220" spans="10:48">
      <c r="J220" s="2"/>
      <c r="K220" s="2"/>
      <c r="L220" s="2"/>
      <c r="M220" s="2"/>
      <c r="N220" s="2"/>
      <c r="AJ220" s="2"/>
      <c r="AL220" s="4" t="s">
        <v>142</v>
      </c>
      <c r="AM220" s="4" t="s">
        <v>589</v>
      </c>
      <c r="AO220" s="8" t="s">
        <v>446</v>
      </c>
      <c r="AP220" s="12">
        <v>0.06</v>
      </c>
      <c r="AQ220" s="220" t="s">
        <v>190</v>
      </c>
      <c r="AR220" s="148" t="s">
        <v>588</v>
      </c>
      <c r="AS220" s="171" t="str">
        <f t="shared" si="59"/>
        <v>愛知県北名古屋市</v>
      </c>
      <c r="AT220" s="146">
        <v>10.42</v>
      </c>
      <c r="AU220" s="148">
        <v>10.33</v>
      </c>
      <c r="AV220" s="171">
        <v>10.27</v>
      </c>
    </row>
    <row r="221" spans="10:48">
      <c r="J221" s="2"/>
      <c r="K221" s="2"/>
      <c r="L221" s="2"/>
      <c r="M221" s="2"/>
      <c r="N221" s="2"/>
      <c r="AJ221" s="2"/>
      <c r="AL221" s="4" t="s">
        <v>142</v>
      </c>
      <c r="AM221" s="4" t="s">
        <v>591</v>
      </c>
      <c r="AO221" s="8" t="s">
        <v>446</v>
      </c>
      <c r="AP221" s="12">
        <v>0.06</v>
      </c>
      <c r="AQ221" s="220" t="s">
        <v>190</v>
      </c>
      <c r="AR221" s="148" t="s">
        <v>590</v>
      </c>
      <c r="AS221" s="171" t="str">
        <f t="shared" si="59"/>
        <v>愛知県弥富市</v>
      </c>
      <c r="AT221" s="146">
        <v>10.42</v>
      </c>
      <c r="AU221" s="148">
        <v>10.33</v>
      </c>
      <c r="AV221" s="171">
        <v>10.27</v>
      </c>
    </row>
    <row r="222" spans="10:48">
      <c r="J222" s="2"/>
      <c r="K222" s="2"/>
      <c r="L222" s="2"/>
      <c r="M222" s="2"/>
      <c r="N222" s="2"/>
      <c r="AJ222" s="2"/>
      <c r="AL222" s="4" t="s">
        <v>142</v>
      </c>
      <c r="AM222" s="4" t="s">
        <v>593</v>
      </c>
      <c r="AO222" s="8" t="s">
        <v>446</v>
      </c>
      <c r="AP222" s="12">
        <v>0.06</v>
      </c>
      <c r="AQ222" s="220" t="s">
        <v>190</v>
      </c>
      <c r="AR222" s="148" t="s">
        <v>592</v>
      </c>
      <c r="AS222" s="171" t="str">
        <f t="shared" si="59"/>
        <v>愛知県あま市</v>
      </c>
      <c r="AT222" s="146">
        <v>10.42</v>
      </c>
      <c r="AU222" s="148">
        <v>10.33</v>
      </c>
      <c r="AV222" s="171">
        <v>10.27</v>
      </c>
    </row>
    <row r="223" spans="10:48">
      <c r="J223" s="2"/>
      <c r="K223" s="2"/>
      <c r="L223" s="2"/>
      <c r="M223" s="2"/>
      <c r="N223" s="2"/>
      <c r="AJ223" s="2"/>
      <c r="AL223" s="4" t="s">
        <v>142</v>
      </c>
      <c r="AM223" s="4" t="s">
        <v>595</v>
      </c>
      <c r="AO223" s="8" t="s">
        <v>446</v>
      </c>
      <c r="AP223" s="12">
        <v>0.06</v>
      </c>
      <c r="AQ223" s="220" t="s">
        <v>190</v>
      </c>
      <c r="AR223" s="148" t="s">
        <v>594</v>
      </c>
      <c r="AS223" s="171" t="str">
        <f t="shared" si="59"/>
        <v>愛知県長久手市</v>
      </c>
      <c r="AT223" s="146">
        <v>10.42</v>
      </c>
      <c r="AU223" s="148">
        <v>10.33</v>
      </c>
      <c r="AV223" s="171">
        <v>10.27</v>
      </c>
    </row>
    <row r="224" spans="10:48">
      <c r="J224" s="2"/>
      <c r="K224" s="2"/>
      <c r="L224" s="2"/>
      <c r="M224" s="2"/>
      <c r="N224" s="2"/>
      <c r="AJ224" s="2"/>
      <c r="AL224" s="4" t="s">
        <v>142</v>
      </c>
      <c r="AM224" s="4" t="s">
        <v>597</v>
      </c>
      <c r="AO224" s="8" t="s">
        <v>446</v>
      </c>
      <c r="AP224" s="12">
        <v>0.06</v>
      </c>
      <c r="AQ224" s="220" t="s">
        <v>190</v>
      </c>
      <c r="AR224" s="148" t="s">
        <v>596</v>
      </c>
      <c r="AS224" s="171" t="str">
        <f t="shared" si="59"/>
        <v>愛知県東郷町</v>
      </c>
      <c r="AT224" s="146">
        <v>10.42</v>
      </c>
      <c r="AU224" s="148">
        <v>10.33</v>
      </c>
      <c r="AV224" s="171">
        <v>10.27</v>
      </c>
    </row>
    <row r="225" spans="10:48">
      <c r="J225" s="2"/>
      <c r="K225" s="2"/>
      <c r="L225" s="2"/>
      <c r="M225" s="2"/>
      <c r="N225" s="2"/>
      <c r="AJ225" s="2"/>
      <c r="AL225" s="4" t="s">
        <v>142</v>
      </c>
      <c r="AM225" s="4" t="s">
        <v>599</v>
      </c>
      <c r="AO225" s="8" t="s">
        <v>446</v>
      </c>
      <c r="AP225" s="12">
        <v>0.06</v>
      </c>
      <c r="AQ225" s="220" t="s">
        <v>190</v>
      </c>
      <c r="AR225" s="148" t="s">
        <v>598</v>
      </c>
      <c r="AS225" s="171" t="str">
        <f t="shared" si="59"/>
        <v>愛知県大治町</v>
      </c>
      <c r="AT225" s="146">
        <v>10.42</v>
      </c>
      <c r="AU225" s="148">
        <v>10.33</v>
      </c>
      <c r="AV225" s="171">
        <v>10.27</v>
      </c>
    </row>
    <row r="226" spans="10:48">
      <c r="J226" s="2"/>
      <c r="K226" s="2"/>
      <c r="L226" s="2"/>
      <c r="M226" s="2"/>
      <c r="N226" s="2"/>
      <c r="AJ226" s="2"/>
      <c r="AL226" s="4" t="s">
        <v>142</v>
      </c>
      <c r="AM226" s="4" t="s">
        <v>601</v>
      </c>
      <c r="AO226" s="8" t="s">
        <v>446</v>
      </c>
      <c r="AP226" s="12">
        <v>0.06</v>
      </c>
      <c r="AQ226" s="220" t="s">
        <v>190</v>
      </c>
      <c r="AR226" s="148" t="s">
        <v>600</v>
      </c>
      <c r="AS226" s="171" t="str">
        <f t="shared" si="59"/>
        <v>愛知県蟹江町</v>
      </c>
      <c r="AT226" s="146">
        <v>10.42</v>
      </c>
      <c r="AU226" s="148">
        <v>10.33</v>
      </c>
      <c r="AV226" s="171">
        <v>10.27</v>
      </c>
    </row>
    <row r="227" spans="10:48">
      <c r="J227" s="2"/>
      <c r="K227" s="2"/>
      <c r="L227" s="2"/>
      <c r="M227" s="2"/>
      <c r="N227" s="2"/>
      <c r="AJ227" s="2"/>
      <c r="AL227" s="4" t="s">
        <v>146</v>
      </c>
      <c r="AM227" s="4" t="s">
        <v>602</v>
      </c>
      <c r="AO227" s="8" t="s">
        <v>446</v>
      </c>
      <c r="AP227" s="12">
        <v>0.06</v>
      </c>
      <c r="AQ227" s="220" t="s">
        <v>190</v>
      </c>
      <c r="AR227" s="148" t="s">
        <v>2354</v>
      </c>
      <c r="AS227" s="171" t="str">
        <f t="shared" si="59"/>
        <v>愛知県豊山町</v>
      </c>
      <c r="AT227" s="146">
        <v>10.42</v>
      </c>
      <c r="AU227" s="148">
        <v>10.33</v>
      </c>
      <c r="AV227" s="171">
        <v>10.27</v>
      </c>
    </row>
    <row r="228" spans="10:48">
      <c r="J228" s="2"/>
      <c r="K228" s="2"/>
      <c r="L228" s="2"/>
      <c r="M228" s="2"/>
      <c r="N228" s="2"/>
      <c r="AJ228" s="2"/>
      <c r="AL228" s="4" t="s">
        <v>146</v>
      </c>
      <c r="AM228" s="4" t="s">
        <v>603</v>
      </c>
      <c r="AO228" s="8" t="s">
        <v>446</v>
      </c>
      <c r="AP228" s="12">
        <v>0.06</v>
      </c>
      <c r="AQ228" s="220" t="s">
        <v>190</v>
      </c>
      <c r="AR228" s="148" t="s">
        <v>2355</v>
      </c>
      <c r="AS228" s="171" t="str">
        <f t="shared" si="59"/>
        <v>愛知県飛島村</v>
      </c>
      <c r="AT228" s="146">
        <v>10.42</v>
      </c>
      <c r="AU228" s="148">
        <v>10.33</v>
      </c>
      <c r="AV228" s="171">
        <v>10.27</v>
      </c>
    </row>
    <row r="229" spans="10:48">
      <c r="J229" s="2"/>
      <c r="K229" s="2"/>
      <c r="L229" s="2"/>
      <c r="M229" s="2"/>
      <c r="N229" s="2"/>
      <c r="AJ229" s="2"/>
      <c r="AL229" s="4" t="s">
        <v>146</v>
      </c>
      <c r="AM229" s="4" t="s">
        <v>605</v>
      </c>
      <c r="AO229" s="8" t="s">
        <v>446</v>
      </c>
      <c r="AP229" s="12">
        <v>0.06</v>
      </c>
      <c r="AQ229" s="220" t="s">
        <v>192</v>
      </c>
      <c r="AR229" s="148" t="s">
        <v>604</v>
      </c>
      <c r="AS229" s="171" t="str">
        <f t="shared" si="59"/>
        <v>三重県津市</v>
      </c>
      <c r="AT229" s="146">
        <v>10.42</v>
      </c>
      <c r="AU229" s="148">
        <v>10.33</v>
      </c>
      <c r="AV229" s="171">
        <v>10.27</v>
      </c>
    </row>
    <row r="230" spans="10:48">
      <c r="J230" s="2"/>
      <c r="K230" s="2"/>
      <c r="L230" s="2"/>
      <c r="M230" s="2"/>
      <c r="N230" s="2"/>
      <c r="AJ230" s="2"/>
      <c r="AL230" s="4" t="s">
        <v>146</v>
      </c>
      <c r="AM230" s="4" t="s">
        <v>607</v>
      </c>
      <c r="AO230" s="8" t="s">
        <v>446</v>
      </c>
      <c r="AP230" s="12">
        <v>0.06</v>
      </c>
      <c r="AQ230" s="220" t="s">
        <v>192</v>
      </c>
      <c r="AR230" s="148" t="s">
        <v>606</v>
      </c>
      <c r="AS230" s="171" t="str">
        <f t="shared" si="59"/>
        <v>三重県四日市市</v>
      </c>
      <c r="AT230" s="146">
        <v>10.42</v>
      </c>
      <c r="AU230" s="148">
        <v>10.33</v>
      </c>
      <c r="AV230" s="171">
        <v>10.27</v>
      </c>
    </row>
    <row r="231" spans="10:48">
      <c r="J231" s="2"/>
      <c r="K231" s="2"/>
      <c r="L231" s="2"/>
      <c r="M231" s="2"/>
      <c r="N231" s="2"/>
      <c r="AJ231" s="2"/>
      <c r="AL231" s="4" t="s">
        <v>146</v>
      </c>
      <c r="AM231" s="4" t="s">
        <v>609</v>
      </c>
      <c r="AO231" s="8" t="s">
        <v>446</v>
      </c>
      <c r="AP231" s="12">
        <v>0.06</v>
      </c>
      <c r="AQ231" s="220" t="s">
        <v>192</v>
      </c>
      <c r="AR231" s="148" t="s">
        <v>608</v>
      </c>
      <c r="AS231" s="171" t="str">
        <f t="shared" si="59"/>
        <v>三重県桑名市</v>
      </c>
      <c r="AT231" s="146">
        <v>10.42</v>
      </c>
      <c r="AU231" s="148">
        <v>10.33</v>
      </c>
      <c r="AV231" s="171">
        <v>10.27</v>
      </c>
    </row>
    <row r="232" spans="10:48">
      <c r="J232" s="2"/>
      <c r="K232" s="2"/>
      <c r="L232" s="2"/>
      <c r="M232" s="2"/>
      <c r="N232" s="2"/>
      <c r="AJ232" s="2"/>
      <c r="AL232" s="4" t="s">
        <v>146</v>
      </c>
      <c r="AM232" s="4" t="s">
        <v>611</v>
      </c>
      <c r="AO232" s="8" t="s">
        <v>446</v>
      </c>
      <c r="AP232" s="12">
        <v>0.06</v>
      </c>
      <c r="AQ232" s="220" t="s">
        <v>192</v>
      </c>
      <c r="AR232" s="148" t="s">
        <v>610</v>
      </c>
      <c r="AS232" s="171" t="str">
        <f t="shared" si="59"/>
        <v>三重県鈴鹿市</v>
      </c>
      <c r="AT232" s="146">
        <v>10.42</v>
      </c>
      <c r="AU232" s="148">
        <v>10.33</v>
      </c>
      <c r="AV232" s="171">
        <v>10.27</v>
      </c>
    </row>
    <row r="233" spans="10:48">
      <c r="J233" s="2"/>
      <c r="K233" s="2"/>
      <c r="L233" s="2"/>
      <c r="M233" s="2"/>
      <c r="N233" s="2"/>
      <c r="AJ233" s="2"/>
      <c r="AL233" s="4" t="s">
        <v>146</v>
      </c>
      <c r="AM233" s="4" t="s">
        <v>613</v>
      </c>
      <c r="AO233" s="8" t="s">
        <v>446</v>
      </c>
      <c r="AP233" s="12">
        <v>0.06</v>
      </c>
      <c r="AQ233" s="220" t="s">
        <v>192</v>
      </c>
      <c r="AR233" s="148" t="s">
        <v>612</v>
      </c>
      <c r="AS233" s="171" t="str">
        <f t="shared" si="59"/>
        <v>三重県亀山市</v>
      </c>
      <c r="AT233" s="146">
        <v>10.42</v>
      </c>
      <c r="AU233" s="148">
        <v>10.33</v>
      </c>
      <c r="AV233" s="171">
        <v>10.27</v>
      </c>
    </row>
    <row r="234" spans="10:48">
      <c r="J234" s="2"/>
      <c r="K234" s="2"/>
      <c r="L234" s="2"/>
      <c r="M234" s="2"/>
      <c r="N234" s="2"/>
      <c r="AJ234" s="2"/>
      <c r="AL234" s="4" t="s">
        <v>146</v>
      </c>
      <c r="AM234" s="4" t="s">
        <v>615</v>
      </c>
      <c r="AO234" s="8" t="s">
        <v>446</v>
      </c>
      <c r="AP234" s="12">
        <v>0.06</v>
      </c>
      <c r="AQ234" s="220" t="s">
        <v>196</v>
      </c>
      <c r="AR234" s="148" t="s">
        <v>614</v>
      </c>
      <c r="AS234" s="171" t="str">
        <f t="shared" si="59"/>
        <v>滋賀県彦根市</v>
      </c>
      <c r="AT234" s="146">
        <v>10.42</v>
      </c>
      <c r="AU234" s="148">
        <v>10.33</v>
      </c>
      <c r="AV234" s="171">
        <v>10.27</v>
      </c>
    </row>
    <row r="235" spans="10:48">
      <c r="J235" s="2"/>
      <c r="K235" s="2"/>
      <c r="L235" s="2"/>
      <c r="M235" s="2"/>
      <c r="N235" s="2"/>
      <c r="AJ235" s="2"/>
      <c r="AL235" s="4" t="s">
        <v>146</v>
      </c>
      <c r="AM235" s="4" t="s">
        <v>617</v>
      </c>
      <c r="AO235" s="8" t="s">
        <v>446</v>
      </c>
      <c r="AP235" s="12">
        <v>0.06</v>
      </c>
      <c r="AQ235" s="220" t="s">
        <v>196</v>
      </c>
      <c r="AR235" s="148" t="s">
        <v>616</v>
      </c>
      <c r="AS235" s="171" t="str">
        <f t="shared" si="59"/>
        <v>滋賀県守山市</v>
      </c>
      <c r="AT235" s="146">
        <v>10.42</v>
      </c>
      <c r="AU235" s="148">
        <v>10.33</v>
      </c>
      <c r="AV235" s="171">
        <v>10.27</v>
      </c>
    </row>
    <row r="236" spans="10:48">
      <c r="J236" s="2"/>
      <c r="K236" s="2"/>
      <c r="L236" s="2"/>
      <c r="M236" s="2"/>
      <c r="N236" s="2"/>
      <c r="AJ236" s="2"/>
      <c r="AL236" s="4" t="s">
        <v>146</v>
      </c>
      <c r="AM236" s="4" t="s">
        <v>619</v>
      </c>
      <c r="AO236" s="8" t="s">
        <v>446</v>
      </c>
      <c r="AP236" s="12">
        <v>0.06</v>
      </c>
      <c r="AQ236" s="220" t="s">
        <v>196</v>
      </c>
      <c r="AR236" s="148" t="s">
        <v>618</v>
      </c>
      <c r="AS236" s="171" t="str">
        <f t="shared" si="59"/>
        <v>滋賀県甲賀市</v>
      </c>
      <c r="AT236" s="146">
        <v>10.42</v>
      </c>
      <c r="AU236" s="148">
        <v>10.33</v>
      </c>
      <c r="AV236" s="171">
        <v>10.27</v>
      </c>
    </row>
    <row r="237" spans="10:48">
      <c r="J237" s="2"/>
      <c r="K237" s="2"/>
      <c r="L237" s="2"/>
      <c r="M237" s="2"/>
      <c r="N237" s="2"/>
      <c r="AJ237" s="2"/>
      <c r="AL237" s="4" t="s">
        <v>146</v>
      </c>
      <c r="AM237" s="4" t="s">
        <v>621</v>
      </c>
      <c r="AO237" s="8" t="s">
        <v>446</v>
      </c>
      <c r="AP237" s="12">
        <v>0.06</v>
      </c>
      <c r="AQ237" s="220" t="s">
        <v>198</v>
      </c>
      <c r="AR237" s="148" t="s">
        <v>620</v>
      </c>
      <c r="AS237" s="171" t="str">
        <f t="shared" si="59"/>
        <v>京都府宇治市</v>
      </c>
      <c r="AT237" s="146">
        <v>10.42</v>
      </c>
      <c r="AU237" s="148">
        <v>10.33</v>
      </c>
      <c r="AV237" s="171">
        <v>10.27</v>
      </c>
    </row>
    <row r="238" spans="10:48">
      <c r="J238" s="2"/>
      <c r="K238" s="2"/>
      <c r="L238" s="2"/>
      <c r="M238" s="2"/>
      <c r="N238" s="2"/>
      <c r="AJ238" s="2"/>
      <c r="AL238" s="4" t="s">
        <v>146</v>
      </c>
      <c r="AM238" s="4" t="s">
        <v>623</v>
      </c>
      <c r="AO238" s="8" t="s">
        <v>446</v>
      </c>
      <c r="AP238" s="12">
        <v>0.06</v>
      </c>
      <c r="AQ238" s="220" t="s">
        <v>198</v>
      </c>
      <c r="AR238" s="148" t="s">
        <v>622</v>
      </c>
      <c r="AS238" s="171" t="str">
        <f t="shared" si="59"/>
        <v>京都府亀岡市</v>
      </c>
      <c r="AT238" s="146">
        <v>10.42</v>
      </c>
      <c r="AU238" s="148">
        <v>10.33</v>
      </c>
      <c r="AV238" s="171">
        <v>10.27</v>
      </c>
    </row>
    <row r="239" spans="10:48">
      <c r="J239" s="2"/>
      <c r="K239" s="2"/>
      <c r="L239" s="2"/>
      <c r="M239" s="2"/>
      <c r="N239" s="2"/>
      <c r="AJ239" s="2"/>
      <c r="AL239" s="4" t="s">
        <v>146</v>
      </c>
      <c r="AM239" s="4" t="s">
        <v>625</v>
      </c>
      <c r="AO239" s="8" t="s">
        <v>446</v>
      </c>
      <c r="AP239" s="12">
        <v>0.06</v>
      </c>
      <c r="AQ239" s="220" t="s">
        <v>198</v>
      </c>
      <c r="AR239" s="148" t="s">
        <v>624</v>
      </c>
      <c r="AS239" s="171" t="str">
        <f t="shared" si="59"/>
        <v>京都府城陽市</v>
      </c>
      <c r="AT239" s="146">
        <v>10.42</v>
      </c>
      <c r="AU239" s="148">
        <v>10.33</v>
      </c>
      <c r="AV239" s="171">
        <v>10.27</v>
      </c>
    </row>
    <row r="240" spans="10:48">
      <c r="J240" s="2"/>
      <c r="K240" s="2"/>
      <c r="L240" s="2"/>
      <c r="M240" s="2"/>
      <c r="N240" s="2"/>
      <c r="AJ240" s="2"/>
      <c r="AL240" s="4" t="s">
        <v>146</v>
      </c>
      <c r="AM240" s="4" t="s">
        <v>1944</v>
      </c>
      <c r="AO240" s="8" t="s">
        <v>446</v>
      </c>
      <c r="AP240" s="12">
        <v>0.06</v>
      </c>
      <c r="AQ240" s="220" t="s">
        <v>198</v>
      </c>
      <c r="AR240" s="148" t="s">
        <v>626</v>
      </c>
      <c r="AS240" s="171" t="str">
        <f t="shared" si="59"/>
        <v>京都府向日市</v>
      </c>
      <c r="AT240" s="146">
        <v>10.42</v>
      </c>
      <c r="AU240" s="148">
        <v>10.33</v>
      </c>
      <c r="AV240" s="171">
        <v>10.27</v>
      </c>
    </row>
    <row r="241" spans="10:48">
      <c r="J241" s="2"/>
      <c r="K241" s="2"/>
      <c r="L241" s="2"/>
      <c r="M241" s="2"/>
      <c r="N241" s="2"/>
      <c r="AJ241" s="2"/>
      <c r="AL241" s="4" t="s">
        <v>146</v>
      </c>
      <c r="AM241" s="4" t="s">
        <v>628</v>
      </c>
      <c r="AO241" s="8" t="s">
        <v>446</v>
      </c>
      <c r="AP241" s="12">
        <v>0.06</v>
      </c>
      <c r="AQ241" s="220" t="s">
        <v>198</v>
      </c>
      <c r="AR241" s="148" t="s">
        <v>627</v>
      </c>
      <c r="AS241" s="171" t="str">
        <f t="shared" si="59"/>
        <v>京都府八幡市</v>
      </c>
      <c r="AT241" s="146">
        <v>10.42</v>
      </c>
      <c r="AU241" s="148">
        <v>10.33</v>
      </c>
      <c r="AV241" s="171">
        <v>10.27</v>
      </c>
    </row>
    <row r="242" spans="10:48">
      <c r="J242" s="2"/>
      <c r="K242" s="2"/>
      <c r="L242" s="2"/>
      <c r="M242" s="2"/>
      <c r="N242" s="2"/>
      <c r="AJ242" s="2"/>
      <c r="AL242" s="4" t="s">
        <v>146</v>
      </c>
      <c r="AM242" s="4" t="s">
        <v>630</v>
      </c>
      <c r="AO242" s="8" t="s">
        <v>446</v>
      </c>
      <c r="AP242" s="12">
        <v>0.06</v>
      </c>
      <c r="AQ242" s="220" t="s">
        <v>198</v>
      </c>
      <c r="AR242" s="148" t="s">
        <v>629</v>
      </c>
      <c r="AS242" s="171" t="str">
        <f t="shared" si="59"/>
        <v>京都府京田辺市</v>
      </c>
      <c r="AT242" s="146">
        <v>10.42</v>
      </c>
      <c r="AU242" s="148">
        <v>10.33</v>
      </c>
      <c r="AV242" s="171">
        <v>10.27</v>
      </c>
    </row>
    <row r="243" spans="10:48">
      <c r="J243" s="2"/>
      <c r="K243" s="2"/>
      <c r="L243" s="2"/>
      <c r="M243" s="2"/>
      <c r="N243" s="2"/>
      <c r="AJ243" s="2"/>
      <c r="AL243" s="4" t="s">
        <v>146</v>
      </c>
      <c r="AM243" s="4" t="s">
        <v>632</v>
      </c>
      <c r="AO243" s="8" t="s">
        <v>446</v>
      </c>
      <c r="AP243" s="12">
        <v>0.06</v>
      </c>
      <c r="AQ243" s="220" t="s">
        <v>198</v>
      </c>
      <c r="AR243" s="148" t="s">
        <v>631</v>
      </c>
      <c r="AS243" s="171" t="str">
        <f t="shared" si="59"/>
        <v>京都府木津川市</v>
      </c>
      <c r="AT243" s="146">
        <v>10.42</v>
      </c>
      <c r="AU243" s="148">
        <v>10.33</v>
      </c>
      <c r="AV243" s="171">
        <v>10.27</v>
      </c>
    </row>
    <row r="244" spans="10:48">
      <c r="J244" s="2"/>
      <c r="K244" s="2"/>
      <c r="L244" s="2"/>
      <c r="M244" s="2"/>
      <c r="N244" s="2"/>
      <c r="AJ244" s="2"/>
      <c r="AL244" s="4" t="s">
        <v>146</v>
      </c>
      <c r="AM244" s="4" t="s">
        <v>634</v>
      </c>
      <c r="AO244" s="8" t="s">
        <v>446</v>
      </c>
      <c r="AP244" s="12">
        <v>0.06</v>
      </c>
      <c r="AQ244" s="220" t="s">
        <v>198</v>
      </c>
      <c r="AR244" s="148" t="s">
        <v>633</v>
      </c>
      <c r="AS244" s="171" t="str">
        <f t="shared" si="59"/>
        <v>京都府大山崎町</v>
      </c>
      <c r="AT244" s="146">
        <v>10.42</v>
      </c>
      <c r="AU244" s="148">
        <v>10.33</v>
      </c>
      <c r="AV244" s="171">
        <v>10.27</v>
      </c>
    </row>
    <row r="245" spans="10:48">
      <c r="J245" s="2"/>
      <c r="K245" s="2"/>
      <c r="L245" s="2"/>
      <c r="M245" s="2"/>
      <c r="N245" s="2"/>
      <c r="AJ245" s="2"/>
      <c r="AL245" s="4" t="s">
        <v>146</v>
      </c>
      <c r="AM245" s="4" t="s">
        <v>636</v>
      </c>
      <c r="AO245" s="8" t="s">
        <v>446</v>
      </c>
      <c r="AP245" s="12">
        <v>0.06</v>
      </c>
      <c r="AQ245" s="220" t="s">
        <v>198</v>
      </c>
      <c r="AR245" s="148" t="s">
        <v>635</v>
      </c>
      <c r="AS245" s="171" t="str">
        <f t="shared" si="59"/>
        <v>京都府精華町</v>
      </c>
      <c r="AT245" s="146">
        <v>10.42</v>
      </c>
      <c r="AU245" s="148">
        <v>10.33</v>
      </c>
      <c r="AV245" s="171">
        <v>10.27</v>
      </c>
    </row>
    <row r="246" spans="10:48">
      <c r="J246" s="2"/>
      <c r="K246" s="2"/>
      <c r="L246" s="2"/>
      <c r="M246" s="2"/>
      <c r="N246" s="2"/>
      <c r="AJ246" s="2"/>
      <c r="AL246" s="4" t="s">
        <v>146</v>
      </c>
      <c r="AM246" s="4" t="s">
        <v>638</v>
      </c>
      <c r="AO246" s="8" t="s">
        <v>446</v>
      </c>
      <c r="AP246" s="12">
        <v>0.06</v>
      </c>
      <c r="AQ246" s="220" t="s">
        <v>200</v>
      </c>
      <c r="AR246" s="148" t="s">
        <v>637</v>
      </c>
      <c r="AS246" s="171" t="str">
        <f t="shared" si="59"/>
        <v>大阪府岸和田市</v>
      </c>
      <c r="AT246" s="146">
        <v>10.42</v>
      </c>
      <c r="AU246" s="148">
        <v>10.33</v>
      </c>
      <c r="AV246" s="171">
        <v>10.27</v>
      </c>
    </row>
    <row r="247" spans="10:48">
      <c r="J247" s="2"/>
      <c r="K247" s="2"/>
      <c r="L247" s="2"/>
      <c r="M247" s="2"/>
      <c r="N247" s="2"/>
      <c r="AJ247" s="2"/>
      <c r="AL247" s="4" t="s">
        <v>146</v>
      </c>
      <c r="AM247" s="4" t="s">
        <v>640</v>
      </c>
      <c r="AO247" s="8" t="s">
        <v>446</v>
      </c>
      <c r="AP247" s="12">
        <v>0.06</v>
      </c>
      <c r="AQ247" s="220" t="s">
        <v>200</v>
      </c>
      <c r="AR247" s="148" t="s">
        <v>639</v>
      </c>
      <c r="AS247" s="171" t="str">
        <f t="shared" si="59"/>
        <v>大阪府泉大津市</v>
      </c>
      <c r="AT247" s="146">
        <v>10.42</v>
      </c>
      <c r="AU247" s="148">
        <v>10.33</v>
      </c>
      <c r="AV247" s="171">
        <v>10.27</v>
      </c>
    </row>
    <row r="248" spans="10:48">
      <c r="J248" s="2"/>
      <c r="K248" s="2"/>
      <c r="L248" s="2"/>
      <c r="M248" s="2"/>
      <c r="N248" s="2"/>
      <c r="AJ248" s="2"/>
      <c r="AL248" s="4" t="s">
        <v>146</v>
      </c>
      <c r="AM248" s="4" t="s">
        <v>642</v>
      </c>
      <c r="AO248" s="8" t="s">
        <v>446</v>
      </c>
      <c r="AP248" s="12">
        <v>0.06</v>
      </c>
      <c r="AQ248" s="220" t="s">
        <v>200</v>
      </c>
      <c r="AR248" s="148" t="s">
        <v>641</v>
      </c>
      <c r="AS248" s="171" t="str">
        <f t="shared" si="59"/>
        <v>大阪府貝塚市</v>
      </c>
      <c r="AT248" s="146">
        <v>10.42</v>
      </c>
      <c r="AU248" s="148">
        <v>10.33</v>
      </c>
      <c r="AV248" s="171">
        <v>10.27</v>
      </c>
    </row>
    <row r="249" spans="10:48">
      <c r="J249" s="2"/>
      <c r="K249" s="2"/>
      <c r="L249" s="2"/>
      <c r="M249" s="2"/>
      <c r="N249" s="2"/>
      <c r="AJ249" s="2"/>
      <c r="AL249" s="4" t="s">
        <v>146</v>
      </c>
      <c r="AM249" s="4" t="s">
        <v>644</v>
      </c>
      <c r="AO249" s="8" t="s">
        <v>446</v>
      </c>
      <c r="AP249" s="12">
        <v>0.06</v>
      </c>
      <c r="AQ249" s="220" t="s">
        <v>200</v>
      </c>
      <c r="AR249" s="148" t="s">
        <v>643</v>
      </c>
      <c r="AS249" s="171" t="str">
        <f t="shared" si="59"/>
        <v>大阪府泉佐野市</v>
      </c>
      <c r="AT249" s="146">
        <v>10.42</v>
      </c>
      <c r="AU249" s="148">
        <v>10.33</v>
      </c>
      <c r="AV249" s="171">
        <v>10.27</v>
      </c>
    </row>
    <row r="250" spans="10:48">
      <c r="J250" s="2"/>
      <c r="K250" s="2"/>
      <c r="L250" s="2"/>
      <c r="M250" s="2"/>
      <c r="N250" s="2"/>
      <c r="AJ250" s="2"/>
      <c r="AL250" s="4" t="s">
        <v>146</v>
      </c>
      <c r="AM250" s="4" t="s">
        <v>646</v>
      </c>
      <c r="AO250" s="8" t="s">
        <v>446</v>
      </c>
      <c r="AP250" s="12">
        <v>0.06</v>
      </c>
      <c r="AQ250" s="220" t="s">
        <v>200</v>
      </c>
      <c r="AR250" s="148" t="s">
        <v>645</v>
      </c>
      <c r="AS250" s="171" t="str">
        <f t="shared" si="59"/>
        <v>大阪府富田林市</v>
      </c>
      <c r="AT250" s="146">
        <v>10.42</v>
      </c>
      <c r="AU250" s="148">
        <v>10.33</v>
      </c>
      <c r="AV250" s="171">
        <v>10.27</v>
      </c>
    </row>
    <row r="251" spans="10:48">
      <c r="J251" s="2"/>
      <c r="K251" s="2"/>
      <c r="L251" s="2"/>
      <c r="M251" s="2"/>
      <c r="N251" s="2"/>
      <c r="AJ251" s="2"/>
      <c r="AL251" s="4" t="s">
        <v>146</v>
      </c>
      <c r="AM251" s="4" t="s">
        <v>648</v>
      </c>
      <c r="AO251" s="8" t="s">
        <v>446</v>
      </c>
      <c r="AP251" s="12">
        <v>0.06</v>
      </c>
      <c r="AQ251" s="220" t="s">
        <v>200</v>
      </c>
      <c r="AR251" s="148" t="s">
        <v>647</v>
      </c>
      <c r="AS251" s="171" t="str">
        <f t="shared" si="59"/>
        <v>大阪府河内長野市</v>
      </c>
      <c r="AT251" s="146">
        <v>10.42</v>
      </c>
      <c r="AU251" s="148">
        <v>10.33</v>
      </c>
      <c r="AV251" s="171">
        <v>10.27</v>
      </c>
    </row>
    <row r="252" spans="10:48">
      <c r="J252" s="2"/>
      <c r="K252" s="2"/>
      <c r="L252" s="2"/>
      <c r="M252" s="2"/>
      <c r="N252" s="2"/>
      <c r="AJ252" s="2"/>
      <c r="AL252" s="4" t="s">
        <v>146</v>
      </c>
      <c r="AM252" s="4" t="s">
        <v>650</v>
      </c>
      <c r="AO252" s="8" t="s">
        <v>446</v>
      </c>
      <c r="AP252" s="12">
        <v>0.06</v>
      </c>
      <c r="AQ252" s="220" t="s">
        <v>200</v>
      </c>
      <c r="AR252" s="148" t="s">
        <v>649</v>
      </c>
      <c r="AS252" s="171" t="str">
        <f t="shared" si="59"/>
        <v>大阪府和泉市</v>
      </c>
      <c r="AT252" s="146">
        <v>10.42</v>
      </c>
      <c r="AU252" s="148">
        <v>10.33</v>
      </c>
      <c r="AV252" s="171">
        <v>10.27</v>
      </c>
    </row>
    <row r="253" spans="10:48">
      <c r="J253" s="2"/>
      <c r="K253" s="2"/>
      <c r="L253" s="2"/>
      <c r="M253" s="2"/>
      <c r="N253" s="2"/>
      <c r="AJ253" s="2"/>
      <c r="AL253" s="4" t="s">
        <v>146</v>
      </c>
      <c r="AM253" s="4" t="s">
        <v>652</v>
      </c>
      <c r="AO253" s="8" t="s">
        <v>446</v>
      </c>
      <c r="AP253" s="12">
        <v>0.06</v>
      </c>
      <c r="AQ253" s="220" t="s">
        <v>200</v>
      </c>
      <c r="AR253" s="148" t="s">
        <v>651</v>
      </c>
      <c r="AS253" s="171" t="str">
        <f t="shared" si="59"/>
        <v>大阪府柏原市</v>
      </c>
      <c r="AT253" s="146">
        <v>10.42</v>
      </c>
      <c r="AU253" s="148">
        <v>10.33</v>
      </c>
      <c r="AV253" s="171">
        <v>10.27</v>
      </c>
    </row>
    <row r="254" spans="10:48">
      <c r="J254" s="2"/>
      <c r="K254" s="2"/>
      <c r="L254" s="2"/>
      <c r="M254" s="2"/>
      <c r="N254" s="2"/>
      <c r="AJ254" s="2"/>
      <c r="AL254" s="4" t="s">
        <v>146</v>
      </c>
      <c r="AM254" s="4" t="s">
        <v>654</v>
      </c>
      <c r="AO254" s="8" t="s">
        <v>446</v>
      </c>
      <c r="AP254" s="12">
        <v>0.06</v>
      </c>
      <c r="AQ254" s="220" t="s">
        <v>200</v>
      </c>
      <c r="AR254" s="148" t="s">
        <v>653</v>
      </c>
      <c r="AS254" s="171" t="str">
        <f t="shared" si="59"/>
        <v>大阪府羽曳野市</v>
      </c>
      <c r="AT254" s="146">
        <v>10.42</v>
      </c>
      <c r="AU254" s="148">
        <v>10.33</v>
      </c>
      <c r="AV254" s="171">
        <v>10.27</v>
      </c>
    </row>
    <row r="255" spans="10:48">
      <c r="J255" s="2"/>
      <c r="K255" s="2"/>
      <c r="L255" s="2"/>
      <c r="M255" s="2"/>
      <c r="N255" s="2"/>
      <c r="AJ255" s="2"/>
      <c r="AL255" s="4" t="s">
        <v>146</v>
      </c>
      <c r="AM255" s="4" t="s">
        <v>656</v>
      </c>
      <c r="AO255" s="8" t="s">
        <v>446</v>
      </c>
      <c r="AP255" s="12">
        <v>0.06</v>
      </c>
      <c r="AQ255" s="220" t="s">
        <v>200</v>
      </c>
      <c r="AR255" s="148" t="s">
        <v>655</v>
      </c>
      <c r="AS255" s="171" t="str">
        <f t="shared" si="59"/>
        <v>大阪府藤井寺市</v>
      </c>
      <c r="AT255" s="146">
        <v>10.42</v>
      </c>
      <c r="AU255" s="148">
        <v>10.33</v>
      </c>
      <c r="AV255" s="171">
        <v>10.27</v>
      </c>
    </row>
    <row r="256" spans="10:48">
      <c r="J256" s="2"/>
      <c r="K256" s="2"/>
      <c r="L256" s="2"/>
      <c r="M256" s="2"/>
      <c r="N256" s="2"/>
      <c r="AJ256" s="2"/>
      <c r="AL256" s="4" t="s">
        <v>146</v>
      </c>
      <c r="AM256" s="4" t="s">
        <v>658</v>
      </c>
      <c r="AO256" s="8" t="s">
        <v>446</v>
      </c>
      <c r="AP256" s="12">
        <v>0.06</v>
      </c>
      <c r="AQ256" s="220" t="s">
        <v>200</v>
      </c>
      <c r="AR256" s="148" t="s">
        <v>657</v>
      </c>
      <c r="AS256" s="171" t="str">
        <f t="shared" si="59"/>
        <v>大阪府泉南市</v>
      </c>
      <c r="AT256" s="146">
        <v>10.42</v>
      </c>
      <c r="AU256" s="148">
        <v>10.33</v>
      </c>
      <c r="AV256" s="171">
        <v>10.27</v>
      </c>
    </row>
    <row r="257" spans="10:48">
      <c r="J257" s="2"/>
      <c r="K257" s="2"/>
      <c r="L257" s="2"/>
      <c r="M257" s="2"/>
      <c r="N257" s="2"/>
      <c r="AJ257" s="2"/>
      <c r="AL257" s="4" t="s">
        <v>146</v>
      </c>
      <c r="AM257" s="4" t="s">
        <v>660</v>
      </c>
      <c r="AO257" s="8" t="s">
        <v>446</v>
      </c>
      <c r="AP257" s="12">
        <v>0.06</v>
      </c>
      <c r="AQ257" s="220" t="s">
        <v>200</v>
      </c>
      <c r="AR257" s="148" t="s">
        <v>659</v>
      </c>
      <c r="AS257" s="171" t="str">
        <f t="shared" si="59"/>
        <v>大阪府大阪狭山市</v>
      </c>
      <c r="AT257" s="146">
        <v>10.42</v>
      </c>
      <c r="AU257" s="148">
        <v>10.33</v>
      </c>
      <c r="AV257" s="171">
        <v>10.27</v>
      </c>
    </row>
    <row r="258" spans="10:48">
      <c r="J258" s="2"/>
      <c r="K258" s="2"/>
      <c r="L258" s="2"/>
      <c r="M258" s="2"/>
      <c r="N258" s="2"/>
      <c r="AJ258" s="2"/>
      <c r="AL258" s="4" t="s">
        <v>146</v>
      </c>
      <c r="AM258" s="4" t="s">
        <v>662</v>
      </c>
      <c r="AO258" s="8" t="s">
        <v>446</v>
      </c>
      <c r="AP258" s="12">
        <v>0.06</v>
      </c>
      <c r="AQ258" s="220" t="s">
        <v>200</v>
      </c>
      <c r="AR258" s="148" t="s">
        <v>661</v>
      </c>
      <c r="AS258" s="171" t="str">
        <f t="shared" si="59"/>
        <v>大阪府阪南市</v>
      </c>
      <c r="AT258" s="146">
        <v>10.42</v>
      </c>
      <c r="AU258" s="148">
        <v>10.33</v>
      </c>
      <c r="AV258" s="171">
        <v>10.27</v>
      </c>
    </row>
    <row r="259" spans="10:48">
      <c r="J259" s="2"/>
      <c r="K259" s="2"/>
      <c r="L259" s="2"/>
      <c r="M259" s="2"/>
      <c r="N259" s="2"/>
      <c r="AJ259" s="2"/>
      <c r="AL259" s="4" t="s">
        <v>146</v>
      </c>
      <c r="AM259" s="4" t="s">
        <v>664</v>
      </c>
      <c r="AO259" s="8" t="s">
        <v>446</v>
      </c>
      <c r="AP259" s="12">
        <v>0.06</v>
      </c>
      <c r="AQ259" s="220" t="s">
        <v>200</v>
      </c>
      <c r="AR259" s="148" t="s">
        <v>663</v>
      </c>
      <c r="AS259" s="171" t="str">
        <f t="shared" si="59"/>
        <v>大阪府島本町</v>
      </c>
      <c r="AT259" s="146">
        <v>10.42</v>
      </c>
      <c r="AU259" s="148">
        <v>10.33</v>
      </c>
      <c r="AV259" s="171">
        <v>10.27</v>
      </c>
    </row>
    <row r="260" spans="10:48">
      <c r="J260" s="2"/>
      <c r="K260" s="2"/>
      <c r="L260" s="2"/>
      <c r="M260" s="2"/>
      <c r="N260" s="2"/>
      <c r="AJ260" s="2"/>
      <c r="AL260" s="4" t="s">
        <v>149</v>
      </c>
      <c r="AM260" s="4" t="s">
        <v>447</v>
      </c>
      <c r="AO260" s="8" t="s">
        <v>446</v>
      </c>
      <c r="AP260" s="12">
        <v>0.06</v>
      </c>
      <c r="AQ260" s="220" t="s">
        <v>200</v>
      </c>
      <c r="AR260" s="148" t="s">
        <v>665</v>
      </c>
      <c r="AS260" s="171" t="str">
        <f t="shared" ref="AS260:AS323" si="60">AQ260&amp;AR260</f>
        <v>大阪府豊能町</v>
      </c>
      <c r="AT260" s="146">
        <v>10.42</v>
      </c>
      <c r="AU260" s="148">
        <v>10.33</v>
      </c>
      <c r="AV260" s="171">
        <v>10.27</v>
      </c>
    </row>
    <row r="261" spans="10:48">
      <c r="J261" s="2"/>
      <c r="K261" s="2"/>
      <c r="L261" s="2"/>
      <c r="M261" s="2"/>
      <c r="N261" s="2"/>
      <c r="AJ261" s="2"/>
      <c r="AL261" s="4" t="s">
        <v>149</v>
      </c>
      <c r="AM261" s="4" t="s">
        <v>667</v>
      </c>
      <c r="AO261" s="8" t="s">
        <v>446</v>
      </c>
      <c r="AP261" s="12">
        <v>0.06</v>
      </c>
      <c r="AQ261" s="220" t="s">
        <v>200</v>
      </c>
      <c r="AR261" s="148" t="s">
        <v>666</v>
      </c>
      <c r="AS261" s="171" t="str">
        <f t="shared" si="60"/>
        <v>大阪府能勢町</v>
      </c>
      <c r="AT261" s="146">
        <v>10.42</v>
      </c>
      <c r="AU261" s="148">
        <v>10.33</v>
      </c>
      <c r="AV261" s="171">
        <v>10.27</v>
      </c>
    </row>
    <row r="262" spans="10:48">
      <c r="J262" s="2"/>
      <c r="K262" s="2"/>
      <c r="L262" s="2"/>
      <c r="M262" s="2"/>
      <c r="N262" s="2"/>
      <c r="AJ262" s="2"/>
      <c r="AL262" s="4" t="s">
        <v>149</v>
      </c>
      <c r="AM262" s="4" t="s">
        <v>669</v>
      </c>
      <c r="AO262" s="8" t="s">
        <v>446</v>
      </c>
      <c r="AP262" s="12">
        <v>0.06</v>
      </c>
      <c r="AQ262" s="220" t="s">
        <v>200</v>
      </c>
      <c r="AR262" s="148" t="s">
        <v>668</v>
      </c>
      <c r="AS262" s="171" t="str">
        <f t="shared" si="60"/>
        <v>大阪府忠岡町</v>
      </c>
      <c r="AT262" s="146">
        <v>10.42</v>
      </c>
      <c r="AU262" s="148">
        <v>10.33</v>
      </c>
      <c r="AV262" s="171">
        <v>10.27</v>
      </c>
    </row>
    <row r="263" spans="10:48">
      <c r="J263" s="2"/>
      <c r="K263" s="2"/>
      <c r="L263" s="2"/>
      <c r="M263" s="2"/>
      <c r="N263" s="2"/>
      <c r="AJ263" s="2"/>
      <c r="AL263" s="4" t="s">
        <v>149</v>
      </c>
      <c r="AM263" s="4" t="s">
        <v>671</v>
      </c>
      <c r="AO263" s="8" t="s">
        <v>446</v>
      </c>
      <c r="AP263" s="12">
        <v>0.06</v>
      </c>
      <c r="AQ263" s="220" t="s">
        <v>200</v>
      </c>
      <c r="AR263" s="148" t="s">
        <v>670</v>
      </c>
      <c r="AS263" s="171" t="str">
        <f t="shared" si="60"/>
        <v>大阪府熊取町</v>
      </c>
      <c r="AT263" s="146">
        <v>10.42</v>
      </c>
      <c r="AU263" s="148">
        <v>10.33</v>
      </c>
      <c r="AV263" s="171">
        <v>10.27</v>
      </c>
    </row>
    <row r="264" spans="10:48">
      <c r="J264" s="2"/>
      <c r="K264" s="2"/>
      <c r="L264" s="2"/>
      <c r="M264" s="2"/>
      <c r="N264" s="2"/>
      <c r="AJ264" s="2"/>
      <c r="AL264" s="4" t="s">
        <v>149</v>
      </c>
      <c r="AM264" s="4" t="s">
        <v>673</v>
      </c>
      <c r="AO264" s="8" t="s">
        <v>446</v>
      </c>
      <c r="AP264" s="12">
        <v>0.06</v>
      </c>
      <c r="AQ264" s="220" t="s">
        <v>200</v>
      </c>
      <c r="AR264" s="148" t="s">
        <v>672</v>
      </c>
      <c r="AS264" s="171" t="str">
        <f t="shared" si="60"/>
        <v>大阪府田尻町</v>
      </c>
      <c r="AT264" s="146">
        <v>10.42</v>
      </c>
      <c r="AU264" s="148">
        <v>10.33</v>
      </c>
      <c r="AV264" s="171">
        <v>10.27</v>
      </c>
    </row>
    <row r="265" spans="10:48">
      <c r="J265" s="2"/>
      <c r="K265" s="2"/>
      <c r="L265" s="2"/>
      <c r="M265" s="2"/>
      <c r="N265" s="2"/>
      <c r="AJ265" s="2"/>
      <c r="AL265" s="4" t="s">
        <v>149</v>
      </c>
      <c r="AM265" s="4" t="s">
        <v>675</v>
      </c>
      <c r="AO265" s="8" t="s">
        <v>446</v>
      </c>
      <c r="AP265" s="12">
        <v>0.06</v>
      </c>
      <c r="AQ265" s="220" t="s">
        <v>200</v>
      </c>
      <c r="AR265" s="148" t="s">
        <v>674</v>
      </c>
      <c r="AS265" s="171" t="str">
        <f t="shared" si="60"/>
        <v>大阪府岬町</v>
      </c>
      <c r="AT265" s="146">
        <v>10.42</v>
      </c>
      <c r="AU265" s="148">
        <v>10.33</v>
      </c>
      <c r="AV265" s="171">
        <v>10.27</v>
      </c>
    </row>
    <row r="266" spans="10:48">
      <c r="J266" s="2"/>
      <c r="K266" s="2"/>
      <c r="L266" s="2"/>
      <c r="M266" s="2"/>
      <c r="N266" s="2"/>
      <c r="AJ266" s="2"/>
      <c r="AL266" s="4" t="s">
        <v>149</v>
      </c>
      <c r="AM266" s="4" t="s">
        <v>676</v>
      </c>
      <c r="AO266" s="8" t="s">
        <v>446</v>
      </c>
      <c r="AP266" s="12">
        <v>0.06</v>
      </c>
      <c r="AQ266" s="220" t="s">
        <v>200</v>
      </c>
      <c r="AR266" s="148" t="s">
        <v>1945</v>
      </c>
      <c r="AS266" s="171" t="str">
        <f t="shared" si="60"/>
        <v>大阪府太子町</v>
      </c>
      <c r="AT266" s="146">
        <v>10.42</v>
      </c>
      <c r="AU266" s="148">
        <v>10.33</v>
      </c>
      <c r="AV266" s="171">
        <v>10.27</v>
      </c>
    </row>
    <row r="267" spans="10:48">
      <c r="J267" s="2"/>
      <c r="K267" s="2"/>
      <c r="L267" s="2"/>
      <c r="M267" s="2"/>
      <c r="N267" s="2"/>
      <c r="AJ267" s="2"/>
      <c r="AL267" s="4" t="s">
        <v>149</v>
      </c>
      <c r="AM267" s="4" t="s">
        <v>678</v>
      </c>
      <c r="AO267" s="8" t="s">
        <v>446</v>
      </c>
      <c r="AP267" s="12">
        <v>0.06</v>
      </c>
      <c r="AQ267" s="220" t="s">
        <v>200</v>
      </c>
      <c r="AR267" s="148" t="s">
        <v>677</v>
      </c>
      <c r="AS267" s="171" t="str">
        <f t="shared" si="60"/>
        <v>大阪府河南町</v>
      </c>
      <c r="AT267" s="146">
        <v>10.42</v>
      </c>
      <c r="AU267" s="148">
        <v>10.33</v>
      </c>
      <c r="AV267" s="171">
        <v>10.27</v>
      </c>
    </row>
    <row r="268" spans="10:48">
      <c r="J268" s="2"/>
      <c r="K268" s="2"/>
      <c r="L268" s="2"/>
      <c r="M268" s="2"/>
      <c r="N268" s="2"/>
      <c r="AJ268" s="2"/>
      <c r="AL268" s="4" t="s">
        <v>149</v>
      </c>
      <c r="AM268" s="4" t="s">
        <v>680</v>
      </c>
      <c r="AO268" s="8" t="s">
        <v>446</v>
      </c>
      <c r="AP268" s="12">
        <v>0.06</v>
      </c>
      <c r="AQ268" s="220" t="s">
        <v>200</v>
      </c>
      <c r="AR268" s="148" t="s">
        <v>679</v>
      </c>
      <c r="AS268" s="171" t="str">
        <f t="shared" si="60"/>
        <v>大阪府千早赤阪村</v>
      </c>
      <c r="AT268" s="146">
        <v>10.42</v>
      </c>
      <c r="AU268" s="148">
        <v>10.33</v>
      </c>
      <c r="AV268" s="171">
        <v>10.27</v>
      </c>
    </row>
    <row r="269" spans="10:48">
      <c r="J269" s="2"/>
      <c r="K269" s="2"/>
      <c r="L269" s="2"/>
      <c r="M269" s="2"/>
      <c r="N269" s="2"/>
      <c r="AJ269" s="2"/>
      <c r="AL269" s="4" t="s">
        <v>149</v>
      </c>
      <c r="AM269" s="4" t="s">
        <v>682</v>
      </c>
      <c r="AO269" s="8" t="s">
        <v>446</v>
      </c>
      <c r="AP269" s="12">
        <v>0.06</v>
      </c>
      <c r="AQ269" s="220" t="s">
        <v>202</v>
      </c>
      <c r="AR269" s="148" t="s">
        <v>681</v>
      </c>
      <c r="AS269" s="171" t="str">
        <f t="shared" si="60"/>
        <v>兵庫県明石市</v>
      </c>
      <c r="AT269" s="146">
        <v>10.42</v>
      </c>
      <c r="AU269" s="148">
        <v>10.33</v>
      </c>
      <c r="AV269" s="171">
        <v>10.27</v>
      </c>
    </row>
    <row r="270" spans="10:48">
      <c r="J270" s="2"/>
      <c r="K270" s="2"/>
      <c r="L270" s="2"/>
      <c r="M270" s="2"/>
      <c r="N270" s="2"/>
      <c r="AJ270" s="2"/>
      <c r="AL270" s="4" t="s">
        <v>149</v>
      </c>
      <c r="AM270" s="4" t="s">
        <v>684</v>
      </c>
      <c r="AO270" s="8" t="s">
        <v>446</v>
      </c>
      <c r="AP270" s="12">
        <v>0.06</v>
      </c>
      <c r="AQ270" s="220" t="s">
        <v>202</v>
      </c>
      <c r="AR270" s="148" t="s">
        <v>683</v>
      </c>
      <c r="AS270" s="171" t="str">
        <f t="shared" si="60"/>
        <v>兵庫県猪名川町</v>
      </c>
      <c r="AT270" s="146">
        <v>10.42</v>
      </c>
      <c r="AU270" s="148">
        <v>10.33</v>
      </c>
      <c r="AV270" s="171">
        <v>10.27</v>
      </c>
    </row>
    <row r="271" spans="10:48">
      <c r="J271" s="2"/>
      <c r="K271" s="2"/>
      <c r="L271" s="2"/>
      <c r="M271" s="2"/>
      <c r="N271" s="2"/>
      <c r="AJ271" s="2"/>
      <c r="AL271" s="4" t="s">
        <v>149</v>
      </c>
      <c r="AM271" s="4" t="s">
        <v>686</v>
      </c>
      <c r="AO271" s="8" t="s">
        <v>446</v>
      </c>
      <c r="AP271" s="12">
        <v>0.06</v>
      </c>
      <c r="AQ271" s="220" t="s">
        <v>206</v>
      </c>
      <c r="AR271" s="148" t="s">
        <v>685</v>
      </c>
      <c r="AS271" s="171" t="str">
        <f t="shared" si="60"/>
        <v>奈良県奈良市</v>
      </c>
      <c r="AT271" s="146">
        <v>10.42</v>
      </c>
      <c r="AU271" s="148">
        <v>10.33</v>
      </c>
      <c r="AV271" s="171">
        <v>10.27</v>
      </c>
    </row>
    <row r="272" spans="10:48">
      <c r="J272" s="2"/>
      <c r="K272" s="2"/>
      <c r="L272" s="2"/>
      <c r="M272" s="2"/>
      <c r="N272" s="2"/>
      <c r="AJ272" s="2"/>
      <c r="AL272" s="4" t="s">
        <v>149</v>
      </c>
      <c r="AM272" s="4" t="s">
        <v>688</v>
      </c>
      <c r="AO272" s="8" t="s">
        <v>446</v>
      </c>
      <c r="AP272" s="12">
        <v>0.06</v>
      </c>
      <c r="AQ272" s="220" t="s">
        <v>206</v>
      </c>
      <c r="AR272" s="148" t="s">
        <v>687</v>
      </c>
      <c r="AS272" s="171" t="str">
        <f t="shared" si="60"/>
        <v>奈良県大和郡山市</v>
      </c>
      <c r="AT272" s="146">
        <v>10.42</v>
      </c>
      <c r="AU272" s="148">
        <v>10.33</v>
      </c>
      <c r="AV272" s="171">
        <v>10.27</v>
      </c>
    </row>
    <row r="273" spans="10:48">
      <c r="J273" s="2"/>
      <c r="K273" s="2"/>
      <c r="L273" s="2"/>
      <c r="M273" s="2"/>
      <c r="N273" s="2"/>
      <c r="AJ273" s="2"/>
      <c r="AL273" s="4" t="s">
        <v>149</v>
      </c>
      <c r="AM273" s="4" t="s">
        <v>1946</v>
      </c>
      <c r="AO273" s="8" t="s">
        <v>446</v>
      </c>
      <c r="AP273" s="12">
        <v>0.06</v>
      </c>
      <c r="AQ273" s="220" t="s">
        <v>206</v>
      </c>
      <c r="AR273" s="148" t="s">
        <v>689</v>
      </c>
      <c r="AS273" s="171" t="str">
        <f t="shared" si="60"/>
        <v>奈良県生駒市</v>
      </c>
      <c r="AT273" s="146">
        <v>10.42</v>
      </c>
      <c r="AU273" s="148">
        <v>10.33</v>
      </c>
      <c r="AV273" s="171">
        <v>10.27</v>
      </c>
    </row>
    <row r="274" spans="10:48">
      <c r="J274" s="2"/>
      <c r="K274" s="2"/>
      <c r="L274" s="2"/>
      <c r="M274" s="2"/>
      <c r="N274" s="2"/>
      <c r="AJ274" s="2"/>
      <c r="AL274" s="4" t="s">
        <v>149</v>
      </c>
      <c r="AM274" s="4" t="s">
        <v>691</v>
      </c>
      <c r="AO274" s="8" t="s">
        <v>446</v>
      </c>
      <c r="AP274" s="12">
        <v>0.06</v>
      </c>
      <c r="AQ274" s="220" t="s">
        <v>208</v>
      </c>
      <c r="AR274" s="148" t="s">
        <v>690</v>
      </c>
      <c r="AS274" s="171" t="str">
        <f t="shared" si="60"/>
        <v>和歌山県和歌山市</v>
      </c>
      <c r="AT274" s="146">
        <v>10.42</v>
      </c>
      <c r="AU274" s="148">
        <v>10.33</v>
      </c>
      <c r="AV274" s="171">
        <v>10.27</v>
      </c>
    </row>
    <row r="275" spans="10:48">
      <c r="J275" s="2"/>
      <c r="K275" s="2"/>
      <c r="L275" s="2"/>
      <c r="M275" s="2"/>
      <c r="N275" s="2"/>
      <c r="AJ275" s="2"/>
      <c r="AL275" s="4" t="s">
        <v>149</v>
      </c>
      <c r="AM275" s="4" t="s">
        <v>693</v>
      </c>
      <c r="AO275" s="8" t="s">
        <v>446</v>
      </c>
      <c r="AP275" s="12">
        <v>0.06</v>
      </c>
      <c r="AQ275" s="220" t="s">
        <v>208</v>
      </c>
      <c r="AR275" s="148" t="s">
        <v>692</v>
      </c>
      <c r="AS275" s="171" t="str">
        <f t="shared" si="60"/>
        <v>和歌山県橋本市</v>
      </c>
      <c r="AT275" s="146">
        <v>10.42</v>
      </c>
      <c r="AU275" s="148">
        <v>10.33</v>
      </c>
      <c r="AV275" s="171">
        <v>10.27</v>
      </c>
    </row>
    <row r="276" spans="10:48">
      <c r="J276" s="2"/>
      <c r="K276" s="2"/>
      <c r="L276" s="2"/>
      <c r="M276" s="2"/>
      <c r="N276" s="2"/>
      <c r="AJ276" s="2"/>
      <c r="AL276" s="4" t="s">
        <v>149</v>
      </c>
      <c r="AM276" s="4" t="s">
        <v>695</v>
      </c>
      <c r="AO276" s="8" t="s">
        <v>446</v>
      </c>
      <c r="AP276" s="12">
        <v>0.06</v>
      </c>
      <c r="AQ276" s="220" t="s">
        <v>239</v>
      </c>
      <c r="AR276" s="148" t="s">
        <v>694</v>
      </c>
      <c r="AS276" s="171" t="str">
        <f t="shared" si="60"/>
        <v>福岡県大野城市</v>
      </c>
      <c r="AT276" s="146">
        <v>10.42</v>
      </c>
      <c r="AU276" s="148">
        <v>10.33</v>
      </c>
      <c r="AV276" s="171">
        <v>10.27</v>
      </c>
    </row>
    <row r="277" spans="10:48">
      <c r="J277" s="2"/>
      <c r="K277" s="2"/>
      <c r="L277" s="2"/>
      <c r="M277" s="2"/>
      <c r="N277" s="2"/>
      <c r="AJ277" s="2"/>
      <c r="AL277" s="4" t="s">
        <v>149</v>
      </c>
      <c r="AM277" s="4" t="s">
        <v>697</v>
      </c>
      <c r="AO277" s="8" t="s">
        <v>446</v>
      </c>
      <c r="AP277" s="12">
        <v>0.06</v>
      </c>
      <c r="AQ277" s="220" t="s">
        <v>239</v>
      </c>
      <c r="AR277" s="148" t="s">
        <v>696</v>
      </c>
      <c r="AS277" s="171" t="str">
        <f t="shared" si="60"/>
        <v>福岡県太宰府市</v>
      </c>
      <c r="AT277" s="146">
        <v>10.42</v>
      </c>
      <c r="AU277" s="148">
        <v>10.33</v>
      </c>
      <c r="AV277" s="171">
        <v>10.27</v>
      </c>
    </row>
    <row r="278" spans="10:48">
      <c r="J278" s="2"/>
      <c r="K278" s="2"/>
      <c r="L278" s="2"/>
      <c r="M278" s="2"/>
      <c r="N278" s="2"/>
      <c r="AJ278" s="2"/>
      <c r="AL278" s="4" t="s">
        <v>149</v>
      </c>
      <c r="AM278" s="4" t="s">
        <v>699</v>
      </c>
      <c r="AO278" s="8" t="s">
        <v>446</v>
      </c>
      <c r="AP278" s="12">
        <v>0.06</v>
      </c>
      <c r="AQ278" s="220" t="s">
        <v>239</v>
      </c>
      <c r="AR278" s="148" t="s">
        <v>698</v>
      </c>
      <c r="AS278" s="171" t="str">
        <f t="shared" si="60"/>
        <v>福岡県福津市</v>
      </c>
      <c r="AT278" s="146">
        <v>10.42</v>
      </c>
      <c r="AU278" s="148">
        <v>10.33</v>
      </c>
      <c r="AV278" s="171">
        <v>10.27</v>
      </c>
    </row>
    <row r="279" spans="10:48">
      <c r="J279" s="2"/>
      <c r="K279" s="2"/>
      <c r="L279" s="2"/>
      <c r="M279" s="2"/>
      <c r="N279" s="2"/>
      <c r="AJ279" s="2"/>
      <c r="AL279" s="4" t="s">
        <v>149</v>
      </c>
      <c r="AM279" s="4" t="s">
        <v>701</v>
      </c>
      <c r="AO279" s="8" t="s">
        <v>446</v>
      </c>
      <c r="AP279" s="12">
        <v>0.06</v>
      </c>
      <c r="AQ279" s="220" t="s">
        <v>239</v>
      </c>
      <c r="AR279" s="148" t="s">
        <v>700</v>
      </c>
      <c r="AS279" s="171" t="str">
        <f t="shared" si="60"/>
        <v>福岡県糸島市</v>
      </c>
      <c r="AT279" s="146">
        <v>10.42</v>
      </c>
      <c r="AU279" s="148">
        <v>10.33</v>
      </c>
      <c r="AV279" s="171">
        <v>10.27</v>
      </c>
    </row>
    <row r="280" spans="10:48">
      <c r="J280" s="2"/>
      <c r="K280" s="2"/>
      <c r="L280" s="2"/>
      <c r="M280" s="2"/>
      <c r="N280" s="2"/>
      <c r="AJ280" s="2"/>
      <c r="AL280" s="4" t="s">
        <v>149</v>
      </c>
      <c r="AM280" s="4" t="s">
        <v>702</v>
      </c>
      <c r="AO280" s="8" t="s">
        <v>446</v>
      </c>
      <c r="AP280" s="12">
        <v>0.06</v>
      </c>
      <c r="AQ280" s="220" t="s">
        <v>239</v>
      </c>
      <c r="AR280" s="148" t="s">
        <v>2356</v>
      </c>
      <c r="AS280" s="171" t="str">
        <f t="shared" si="60"/>
        <v>福岡県那珂川市</v>
      </c>
      <c r="AT280" s="146">
        <v>10.42</v>
      </c>
      <c r="AU280" s="148">
        <v>10.33</v>
      </c>
      <c r="AV280" s="171">
        <v>10.27</v>
      </c>
    </row>
    <row r="281" spans="10:48" ht="13.8" thickBot="1">
      <c r="J281" s="2"/>
      <c r="K281" s="2"/>
      <c r="L281" s="2"/>
      <c r="M281" s="2"/>
      <c r="N281" s="2"/>
      <c r="AJ281" s="2"/>
      <c r="AL281" s="4" t="s">
        <v>149</v>
      </c>
      <c r="AM281" s="4" t="s">
        <v>704</v>
      </c>
      <c r="AO281" s="13" t="s">
        <v>446</v>
      </c>
      <c r="AP281" s="14">
        <v>0.06</v>
      </c>
      <c r="AQ281" s="223" t="s">
        <v>239</v>
      </c>
      <c r="AR281" s="167" t="s">
        <v>703</v>
      </c>
      <c r="AS281" s="180" t="str">
        <f t="shared" si="60"/>
        <v>福岡県粕屋町</v>
      </c>
      <c r="AT281" s="168">
        <v>10.42</v>
      </c>
      <c r="AU281" s="167">
        <v>10.33</v>
      </c>
      <c r="AV281" s="218">
        <v>10.27</v>
      </c>
    </row>
    <row r="282" spans="10:48">
      <c r="J282" s="2"/>
      <c r="K282" s="2"/>
      <c r="L282" s="2"/>
      <c r="M282" s="2"/>
      <c r="N282" s="2"/>
      <c r="AJ282" s="2"/>
      <c r="AL282" s="4" t="s">
        <v>149</v>
      </c>
      <c r="AM282" s="4" t="s">
        <v>706</v>
      </c>
      <c r="AO282" s="10" t="s">
        <v>705</v>
      </c>
      <c r="AP282" s="70">
        <v>0.03</v>
      </c>
      <c r="AQ282" s="219" t="s">
        <v>135</v>
      </c>
      <c r="AR282" s="170" t="s">
        <v>136</v>
      </c>
      <c r="AS282" s="174" t="str">
        <f t="shared" si="60"/>
        <v>北海道札幌市</v>
      </c>
      <c r="AT282" s="181">
        <v>10.210000000000001</v>
      </c>
      <c r="AU282" s="170">
        <v>10.17</v>
      </c>
      <c r="AV282" s="173">
        <v>10.14</v>
      </c>
    </row>
    <row r="283" spans="10:48">
      <c r="J283" s="2"/>
      <c r="K283" s="2"/>
      <c r="L283" s="2"/>
      <c r="M283" s="2"/>
      <c r="N283" s="2"/>
      <c r="AJ283" s="2"/>
      <c r="AL283" s="4" t="s">
        <v>149</v>
      </c>
      <c r="AM283" s="4" t="s">
        <v>708</v>
      </c>
      <c r="AO283" s="8" t="s">
        <v>705</v>
      </c>
      <c r="AP283" s="12">
        <v>0.03</v>
      </c>
      <c r="AQ283" s="154" t="s">
        <v>161</v>
      </c>
      <c r="AR283" s="148" t="s">
        <v>707</v>
      </c>
      <c r="AS283" s="160" t="str">
        <f t="shared" si="60"/>
        <v>茨城県結城市</v>
      </c>
      <c r="AT283" s="146">
        <v>10.210000000000001</v>
      </c>
      <c r="AU283" s="148">
        <v>10.17</v>
      </c>
      <c r="AV283" s="171">
        <v>10.14</v>
      </c>
    </row>
    <row r="284" spans="10:48">
      <c r="J284" s="2"/>
      <c r="K284" s="2"/>
      <c r="L284" s="2"/>
      <c r="M284" s="2"/>
      <c r="N284" s="2"/>
      <c r="AJ284" s="2"/>
      <c r="AL284" s="4" t="s">
        <v>149</v>
      </c>
      <c r="AM284" s="4" t="s">
        <v>710</v>
      </c>
      <c r="AO284" s="8" t="s">
        <v>705</v>
      </c>
      <c r="AP284" s="12">
        <v>0.03</v>
      </c>
      <c r="AQ284" s="154" t="s">
        <v>161</v>
      </c>
      <c r="AR284" s="148" t="s">
        <v>709</v>
      </c>
      <c r="AS284" s="160" t="str">
        <f t="shared" si="60"/>
        <v>茨城県下妻市</v>
      </c>
      <c r="AT284" s="146">
        <v>10.210000000000001</v>
      </c>
      <c r="AU284" s="148">
        <v>10.17</v>
      </c>
      <c r="AV284" s="171">
        <v>10.14</v>
      </c>
    </row>
    <row r="285" spans="10:48">
      <c r="J285" s="2"/>
      <c r="K285" s="2"/>
      <c r="L285" s="2"/>
      <c r="M285" s="2"/>
      <c r="N285" s="2"/>
      <c r="AJ285" s="2"/>
      <c r="AL285" s="4" t="s">
        <v>149</v>
      </c>
      <c r="AM285" s="4" t="s">
        <v>712</v>
      </c>
      <c r="AO285" s="8" t="s">
        <v>705</v>
      </c>
      <c r="AP285" s="12">
        <v>0.03</v>
      </c>
      <c r="AQ285" s="154" t="s">
        <v>161</v>
      </c>
      <c r="AR285" s="148" t="s">
        <v>711</v>
      </c>
      <c r="AS285" s="160" t="str">
        <f t="shared" si="60"/>
        <v>茨城県常総市</v>
      </c>
      <c r="AT285" s="146">
        <v>10.210000000000001</v>
      </c>
      <c r="AU285" s="148">
        <v>10.17</v>
      </c>
      <c r="AV285" s="171">
        <v>10.14</v>
      </c>
    </row>
    <row r="286" spans="10:48">
      <c r="J286" s="2"/>
      <c r="K286" s="2"/>
      <c r="L286" s="2"/>
      <c r="M286" s="2"/>
      <c r="N286" s="2"/>
      <c r="AJ286" s="2"/>
      <c r="AL286" s="4" t="s">
        <v>149</v>
      </c>
      <c r="AM286" s="4" t="s">
        <v>714</v>
      </c>
      <c r="AO286" s="8" t="s">
        <v>705</v>
      </c>
      <c r="AP286" s="12">
        <v>0.03</v>
      </c>
      <c r="AQ286" s="154" t="s">
        <v>161</v>
      </c>
      <c r="AR286" s="148" t="s">
        <v>713</v>
      </c>
      <c r="AS286" s="160" t="str">
        <f t="shared" si="60"/>
        <v>茨城県笠間市</v>
      </c>
      <c r="AT286" s="146">
        <v>10.210000000000001</v>
      </c>
      <c r="AU286" s="148">
        <v>10.17</v>
      </c>
      <c r="AV286" s="171">
        <v>10.14</v>
      </c>
    </row>
    <row r="287" spans="10:48">
      <c r="J287" s="2"/>
      <c r="K287" s="2"/>
      <c r="L287" s="2"/>
      <c r="M287" s="2"/>
      <c r="N287" s="2"/>
      <c r="AJ287" s="2"/>
      <c r="AL287" s="4" t="s">
        <v>149</v>
      </c>
      <c r="AM287" s="4" t="s">
        <v>716</v>
      </c>
      <c r="AO287" s="8" t="s">
        <v>705</v>
      </c>
      <c r="AP287" s="12">
        <v>0.03</v>
      </c>
      <c r="AQ287" s="154" t="s">
        <v>161</v>
      </c>
      <c r="AR287" s="148" t="s">
        <v>715</v>
      </c>
      <c r="AS287" s="160" t="str">
        <f t="shared" si="60"/>
        <v>茨城県ひたちなか市</v>
      </c>
      <c r="AT287" s="146">
        <v>10.210000000000001</v>
      </c>
      <c r="AU287" s="148">
        <v>10.17</v>
      </c>
      <c r="AV287" s="171">
        <v>10.14</v>
      </c>
    </row>
    <row r="288" spans="10:48">
      <c r="J288" s="2"/>
      <c r="K288" s="2"/>
      <c r="L288" s="2"/>
      <c r="M288" s="2"/>
      <c r="N288" s="2"/>
      <c r="AJ288" s="2"/>
      <c r="AL288" s="4" t="s">
        <v>149</v>
      </c>
      <c r="AM288" s="4" t="s">
        <v>718</v>
      </c>
      <c r="AO288" s="8" t="s">
        <v>705</v>
      </c>
      <c r="AP288" s="12">
        <v>0.03</v>
      </c>
      <c r="AQ288" s="154" t="s">
        <v>161</v>
      </c>
      <c r="AR288" s="148" t="s">
        <v>717</v>
      </c>
      <c r="AS288" s="160" t="str">
        <f t="shared" si="60"/>
        <v>茨城県那珂市</v>
      </c>
      <c r="AT288" s="146">
        <v>10.210000000000001</v>
      </c>
      <c r="AU288" s="148">
        <v>10.17</v>
      </c>
      <c r="AV288" s="171">
        <v>10.14</v>
      </c>
    </row>
    <row r="289" spans="10:48">
      <c r="J289" s="2"/>
      <c r="K289" s="2"/>
      <c r="L289" s="2"/>
      <c r="M289" s="2"/>
      <c r="N289" s="2"/>
      <c r="AJ289" s="2"/>
      <c r="AL289" s="4" t="s">
        <v>149</v>
      </c>
      <c r="AM289" s="4" t="s">
        <v>720</v>
      </c>
      <c r="AO289" s="8" t="s">
        <v>705</v>
      </c>
      <c r="AP289" s="12">
        <v>0.03</v>
      </c>
      <c r="AQ289" s="154" t="s">
        <v>161</v>
      </c>
      <c r="AR289" s="148" t="s">
        <v>719</v>
      </c>
      <c r="AS289" s="160" t="str">
        <f t="shared" si="60"/>
        <v>茨城県筑西市</v>
      </c>
      <c r="AT289" s="146">
        <v>10.210000000000001</v>
      </c>
      <c r="AU289" s="148">
        <v>10.17</v>
      </c>
      <c r="AV289" s="171">
        <v>10.14</v>
      </c>
    </row>
    <row r="290" spans="10:48">
      <c r="J290" s="2"/>
      <c r="K290" s="2"/>
      <c r="L290" s="2"/>
      <c r="M290" s="2"/>
      <c r="N290" s="2"/>
      <c r="AJ290" s="2"/>
      <c r="AL290" s="4" t="s">
        <v>149</v>
      </c>
      <c r="AM290" s="4" t="s">
        <v>722</v>
      </c>
      <c r="AO290" s="8" t="s">
        <v>705</v>
      </c>
      <c r="AP290" s="12">
        <v>0.03</v>
      </c>
      <c r="AQ290" s="154" t="s">
        <v>161</v>
      </c>
      <c r="AR290" s="148" t="s">
        <v>721</v>
      </c>
      <c r="AS290" s="160" t="str">
        <f t="shared" si="60"/>
        <v>茨城県坂東市</v>
      </c>
      <c r="AT290" s="146">
        <v>10.210000000000001</v>
      </c>
      <c r="AU290" s="148">
        <v>10.17</v>
      </c>
      <c r="AV290" s="171">
        <v>10.14</v>
      </c>
    </row>
    <row r="291" spans="10:48">
      <c r="J291" s="2"/>
      <c r="K291" s="2"/>
      <c r="L291" s="2"/>
      <c r="M291" s="2"/>
      <c r="N291" s="2"/>
      <c r="AJ291" s="2"/>
      <c r="AL291" s="4" t="s">
        <v>149</v>
      </c>
      <c r="AM291" s="4" t="s">
        <v>724</v>
      </c>
      <c r="AO291" s="8" t="s">
        <v>705</v>
      </c>
      <c r="AP291" s="12">
        <v>0.03</v>
      </c>
      <c r="AQ291" s="154" t="s">
        <v>161</v>
      </c>
      <c r="AR291" s="148" t="s">
        <v>723</v>
      </c>
      <c r="AS291" s="160" t="str">
        <f t="shared" si="60"/>
        <v>茨城県稲敷市</v>
      </c>
      <c r="AT291" s="146">
        <v>10.210000000000001</v>
      </c>
      <c r="AU291" s="148">
        <v>10.17</v>
      </c>
      <c r="AV291" s="171">
        <v>10.14</v>
      </c>
    </row>
    <row r="292" spans="10:48">
      <c r="J292" s="2"/>
      <c r="K292" s="2"/>
      <c r="L292" s="2"/>
      <c r="M292" s="2"/>
      <c r="N292" s="2"/>
      <c r="AJ292" s="2"/>
      <c r="AL292" s="4" t="s">
        <v>149</v>
      </c>
      <c r="AM292" s="4" t="s">
        <v>726</v>
      </c>
      <c r="AO292" s="8" t="s">
        <v>705</v>
      </c>
      <c r="AP292" s="12">
        <v>0.03</v>
      </c>
      <c r="AQ292" s="154" t="s">
        <v>161</v>
      </c>
      <c r="AR292" s="148" t="s">
        <v>725</v>
      </c>
      <c r="AS292" s="160" t="str">
        <f t="shared" si="60"/>
        <v>茨城県つくばみらい市</v>
      </c>
      <c r="AT292" s="146">
        <v>10.210000000000001</v>
      </c>
      <c r="AU292" s="148">
        <v>10.17</v>
      </c>
      <c r="AV292" s="171">
        <v>10.14</v>
      </c>
    </row>
    <row r="293" spans="10:48">
      <c r="J293" s="2"/>
      <c r="K293" s="2"/>
      <c r="L293" s="2"/>
      <c r="M293" s="2"/>
      <c r="N293" s="2"/>
      <c r="AJ293" s="2"/>
      <c r="AL293" s="4" t="s">
        <v>149</v>
      </c>
      <c r="AM293" s="4" t="s">
        <v>728</v>
      </c>
      <c r="AO293" s="8" t="s">
        <v>705</v>
      </c>
      <c r="AP293" s="12">
        <v>0.03</v>
      </c>
      <c r="AQ293" s="154" t="s">
        <v>161</v>
      </c>
      <c r="AR293" s="148" t="s">
        <v>727</v>
      </c>
      <c r="AS293" s="160" t="str">
        <f t="shared" si="60"/>
        <v>茨城県大洗町</v>
      </c>
      <c r="AT293" s="146">
        <v>10.210000000000001</v>
      </c>
      <c r="AU293" s="148">
        <v>10.17</v>
      </c>
      <c r="AV293" s="171">
        <v>10.14</v>
      </c>
    </row>
    <row r="294" spans="10:48">
      <c r="J294" s="2"/>
      <c r="K294" s="2"/>
      <c r="L294" s="2"/>
      <c r="M294" s="2"/>
      <c r="N294" s="2"/>
      <c r="AJ294" s="2"/>
      <c r="AL294" s="4" t="s">
        <v>149</v>
      </c>
      <c r="AM294" s="4" t="s">
        <v>730</v>
      </c>
      <c r="AO294" s="8" t="s">
        <v>705</v>
      </c>
      <c r="AP294" s="12">
        <v>0.03</v>
      </c>
      <c r="AQ294" s="154" t="s">
        <v>161</v>
      </c>
      <c r="AR294" s="148" t="s">
        <v>729</v>
      </c>
      <c r="AS294" s="160" t="str">
        <f t="shared" si="60"/>
        <v>茨城県阿見町</v>
      </c>
      <c r="AT294" s="146">
        <v>10.210000000000001</v>
      </c>
      <c r="AU294" s="148">
        <v>10.17</v>
      </c>
      <c r="AV294" s="171">
        <v>10.14</v>
      </c>
    </row>
    <row r="295" spans="10:48">
      <c r="J295" s="2"/>
      <c r="K295" s="2"/>
      <c r="L295" s="2"/>
      <c r="M295" s="2"/>
      <c r="N295" s="2"/>
      <c r="AJ295" s="2"/>
      <c r="AL295" s="4" t="s">
        <v>152</v>
      </c>
      <c r="AM295" s="4" t="s">
        <v>732</v>
      </c>
      <c r="AO295" s="8" t="s">
        <v>705</v>
      </c>
      <c r="AP295" s="12">
        <v>0.03</v>
      </c>
      <c r="AQ295" s="154" t="s">
        <v>161</v>
      </c>
      <c r="AR295" s="148" t="s">
        <v>731</v>
      </c>
      <c r="AS295" s="160" t="str">
        <f t="shared" si="60"/>
        <v>茨城県河内町</v>
      </c>
      <c r="AT295" s="146">
        <v>10.210000000000001</v>
      </c>
      <c r="AU295" s="148">
        <v>10.17</v>
      </c>
      <c r="AV295" s="171">
        <v>10.14</v>
      </c>
    </row>
    <row r="296" spans="10:48">
      <c r="J296" s="2"/>
      <c r="K296" s="2"/>
      <c r="L296" s="2"/>
      <c r="M296" s="2"/>
      <c r="N296" s="2"/>
      <c r="AJ296" s="2"/>
      <c r="AL296" s="4" t="s">
        <v>152</v>
      </c>
      <c r="AM296" s="4" t="s">
        <v>734</v>
      </c>
      <c r="AO296" s="8" t="s">
        <v>705</v>
      </c>
      <c r="AP296" s="12">
        <v>0.03</v>
      </c>
      <c r="AQ296" s="154" t="s">
        <v>161</v>
      </c>
      <c r="AR296" s="148" t="s">
        <v>733</v>
      </c>
      <c r="AS296" s="160" t="str">
        <f t="shared" si="60"/>
        <v>茨城県八千代町</v>
      </c>
      <c r="AT296" s="146">
        <v>10.210000000000001</v>
      </c>
      <c r="AU296" s="148">
        <v>10.17</v>
      </c>
      <c r="AV296" s="171">
        <v>10.14</v>
      </c>
    </row>
    <row r="297" spans="10:48">
      <c r="J297" s="2"/>
      <c r="K297" s="2"/>
      <c r="L297" s="2"/>
      <c r="M297" s="2"/>
      <c r="N297" s="2"/>
      <c r="AJ297" s="2"/>
      <c r="AL297" s="4" t="s">
        <v>152</v>
      </c>
      <c r="AM297" s="4" t="s">
        <v>736</v>
      </c>
      <c r="AO297" s="8" t="s">
        <v>705</v>
      </c>
      <c r="AP297" s="12">
        <v>0.03</v>
      </c>
      <c r="AQ297" s="154" t="s">
        <v>161</v>
      </c>
      <c r="AR297" s="148" t="s">
        <v>735</v>
      </c>
      <c r="AS297" s="160" t="str">
        <f t="shared" si="60"/>
        <v>茨城県五霞町</v>
      </c>
      <c r="AT297" s="146">
        <v>10.210000000000001</v>
      </c>
      <c r="AU297" s="148">
        <v>10.17</v>
      </c>
      <c r="AV297" s="171">
        <v>10.14</v>
      </c>
    </row>
    <row r="298" spans="10:48">
      <c r="J298" s="2"/>
      <c r="K298" s="2"/>
      <c r="L298" s="2"/>
      <c r="M298" s="2"/>
      <c r="N298" s="2"/>
      <c r="AJ298" s="2"/>
      <c r="AL298" s="4" t="s">
        <v>152</v>
      </c>
      <c r="AM298" s="4" t="s">
        <v>738</v>
      </c>
      <c r="AO298" s="8" t="s">
        <v>705</v>
      </c>
      <c r="AP298" s="12">
        <v>0.03</v>
      </c>
      <c r="AQ298" s="154" t="s">
        <v>161</v>
      </c>
      <c r="AR298" s="148" t="s">
        <v>737</v>
      </c>
      <c r="AS298" s="160" t="str">
        <f t="shared" si="60"/>
        <v>茨城県境町</v>
      </c>
      <c r="AT298" s="146">
        <v>10.210000000000001</v>
      </c>
      <c r="AU298" s="148">
        <v>10.17</v>
      </c>
      <c r="AV298" s="171">
        <v>10.14</v>
      </c>
    </row>
    <row r="299" spans="10:48">
      <c r="J299" s="2"/>
      <c r="K299" s="2"/>
      <c r="L299" s="2"/>
      <c r="M299" s="2"/>
      <c r="N299" s="2"/>
      <c r="AJ299" s="2"/>
      <c r="AL299" s="4" t="s">
        <v>152</v>
      </c>
      <c r="AM299" s="4" t="s">
        <v>740</v>
      </c>
      <c r="AO299" s="8" t="s">
        <v>705</v>
      </c>
      <c r="AP299" s="12">
        <v>0.03</v>
      </c>
      <c r="AQ299" s="154" t="s">
        <v>163</v>
      </c>
      <c r="AR299" s="148" t="s">
        <v>739</v>
      </c>
      <c r="AS299" s="160" t="str">
        <f t="shared" si="60"/>
        <v>栃木県栃木市</v>
      </c>
      <c r="AT299" s="146">
        <v>10.210000000000001</v>
      </c>
      <c r="AU299" s="148">
        <v>10.17</v>
      </c>
      <c r="AV299" s="171">
        <v>10.14</v>
      </c>
    </row>
    <row r="300" spans="10:48">
      <c r="J300" s="2"/>
      <c r="K300" s="2"/>
      <c r="L300" s="2"/>
      <c r="M300" s="2"/>
      <c r="N300" s="2"/>
      <c r="AJ300" s="2"/>
      <c r="AL300" s="4" t="s">
        <v>152</v>
      </c>
      <c r="AM300" s="4" t="s">
        <v>742</v>
      </c>
      <c r="AO300" s="8" t="s">
        <v>705</v>
      </c>
      <c r="AP300" s="12">
        <v>0.03</v>
      </c>
      <c r="AQ300" s="154" t="s">
        <v>163</v>
      </c>
      <c r="AR300" s="148" t="s">
        <v>741</v>
      </c>
      <c r="AS300" s="160" t="str">
        <f t="shared" si="60"/>
        <v>栃木県鹿沼市</v>
      </c>
      <c r="AT300" s="146">
        <v>10.210000000000001</v>
      </c>
      <c r="AU300" s="148">
        <v>10.17</v>
      </c>
      <c r="AV300" s="171">
        <v>10.14</v>
      </c>
    </row>
    <row r="301" spans="10:48">
      <c r="J301" s="2"/>
      <c r="K301" s="2"/>
      <c r="L301" s="2"/>
      <c r="M301" s="2"/>
      <c r="N301" s="2"/>
      <c r="AJ301" s="2"/>
      <c r="AL301" s="4" t="s">
        <v>152</v>
      </c>
      <c r="AM301" s="4" t="s">
        <v>744</v>
      </c>
      <c r="AO301" s="8" t="s">
        <v>705</v>
      </c>
      <c r="AP301" s="12">
        <v>0.03</v>
      </c>
      <c r="AQ301" s="154" t="s">
        <v>163</v>
      </c>
      <c r="AR301" s="148" t="s">
        <v>743</v>
      </c>
      <c r="AS301" s="160" t="str">
        <f t="shared" si="60"/>
        <v>栃木県日光市</v>
      </c>
      <c r="AT301" s="146">
        <v>10.210000000000001</v>
      </c>
      <c r="AU301" s="148">
        <v>10.17</v>
      </c>
      <c r="AV301" s="171">
        <v>10.14</v>
      </c>
    </row>
    <row r="302" spans="10:48">
      <c r="J302" s="2"/>
      <c r="K302" s="2"/>
      <c r="L302" s="2"/>
      <c r="M302" s="2"/>
      <c r="N302" s="2"/>
      <c r="AJ302" s="2"/>
      <c r="AL302" s="4" t="s">
        <v>152</v>
      </c>
      <c r="AM302" s="4" t="s">
        <v>746</v>
      </c>
      <c r="AO302" s="8" t="s">
        <v>705</v>
      </c>
      <c r="AP302" s="12">
        <v>0.03</v>
      </c>
      <c r="AQ302" s="154" t="s">
        <v>163</v>
      </c>
      <c r="AR302" s="148" t="s">
        <v>745</v>
      </c>
      <c r="AS302" s="160" t="str">
        <f t="shared" si="60"/>
        <v>栃木県小山市</v>
      </c>
      <c r="AT302" s="146">
        <v>10.210000000000001</v>
      </c>
      <c r="AU302" s="148">
        <v>10.17</v>
      </c>
      <c r="AV302" s="171">
        <v>10.14</v>
      </c>
    </row>
    <row r="303" spans="10:48">
      <c r="J303" s="2"/>
      <c r="K303" s="2"/>
      <c r="L303" s="2"/>
      <c r="M303" s="2"/>
      <c r="N303" s="2"/>
      <c r="AJ303" s="2"/>
      <c r="AL303" s="4" t="s">
        <v>152</v>
      </c>
      <c r="AM303" s="4" t="s">
        <v>748</v>
      </c>
      <c r="AO303" s="8" t="s">
        <v>705</v>
      </c>
      <c r="AP303" s="12">
        <v>0.03</v>
      </c>
      <c r="AQ303" s="154" t="s">
        <v>163</v>
      </c>
      <c r="AR303" s="148" t="s">
        <v>747</v>
      </c>
      <c r="AS303" s="160" t="str">
        <f t="shared" si="60"/>
        <v>栃木県真岡市</v>
      </c>
      <c r="AT303" s="146">
        <v>10.210000000000001</v>
      </c>
      <c r="AU303" s="148">
        <v>10.17</v>
      </c>
      <c r="AV303" s="171">
        <v>10.14</v>
      </c>
    </row>
    <row r="304" spans="10:48">
      <c r="J304" s="2"/>
      <c r="K304" s="2"/>
      <c r="L304" s="2"/>
      <c r="M304" s="2"/>
      <c r="N304" s="2"/>
      <c r="AJ304" s="2"/>
      <c r="AL304" s="4" t="s">
        <v>152</v>
      </c>
      <c r="AM304" s="4" t="s">
        <v>750</v>
      </c>
      <c r="AO304" s="8" t="s">
        <v>705</v>
      </c>
      <c r="AP304" s="12">
        <v>0.03</v>
      </c>
      <c r="AQ304" s="154" t="s">
        <v>163</v>
      </c>
      <c r="AR304" s="148" t="s">
        <v>749</v>
      </c>
      <c r="AS304" s="160" t="str">
        <f t="shared" si="60"/>
        <v>栃木県大田原市</v>
      </c>
      <c r="AT304" s="146">
        <v>10.210000000000001</v>
      </c>
      <c r="AU304" s="148">
        <v>10.17</v>
      </c>
      <c r="AV304" s="171">
        <v>10.14</v>
      </c>
    </row>
    <row r="305" spans="10:48">
      <c r="J305" s="2"/>
      <c r="K305" s="2"/>
      <c r="L305" s="2"/>
      <c r="M305" s="2"/>
      <c r="N305" s="2"/>
      <c r="AJ305" s="2"/>
      <c r="AL305" s="4" t="s">
        <v>152</v>
      </c>
      <c r="AM305" s="4" t="s">
        <v>752</v>
      </c>
      <c r="AO305" s="8" t="s">
        <v>705</v>
      </c>
      <c r="AP305" s="12">
        <v>0.03</v>
      </c>
      <c r="AQ305" s="154" t="s">
        <v>163</v>
      </c>
      <c r="AR305" s="148" t="s">
        <v>751</v>
      </c>
      <c r="AS305" s="160" t="str">
        <f t="shared" si="60"/>
        <v>栃木県さくら市</v>
      </c>
      <c r="AT305" s="146">
        <v>10.210000000000001</v>
      </c>
      <c r="AU305" s="148">
        <v>10.17</v>
      </c>
      <c r="AV305" s="171">
        <v>10.14</v>
      </c>
    </row>
    <row r="306" spans="10:48">
      <c r="J306" s="2"/>
      <c r="K306" s="2"/>
      <c r="L306" s="2"/>
      <c r="M306" s="2"/>
      <c r="N306" s="2"/>
      <c r="AJ306" s="2"/>
      <c r="AL306" s="4" t="s">
        <v>152</v>
      </c>
      <c r="AM306" s="4" t="s">
        <v>754</v>
      </c>
      <c r="AO306" s="8" t="s">
        <v>705</v>
      </c>
      <c r="AP306" s="12">
        <v>0.03</v>
      </c>
      <c r="AQ306" s="154" t="s">
        <v>163</v>
      </c>
      <c r="AR306" s="148" t="s">
        <v>753</v>
      </c>
      <c r="AS306" s="160" t="str">
        <f t="shared" si="60"/>
        <v>栃木県下野市</v>
      </c>
      <c r="AT306" s="146">
        <v>10.210000000000001</v>
      </c>
      <c r="AU306" s="148">
        <v>10.17</v>
      </c>
      <c r="AV306" s="171">
        <v>10.14</v>
      </c>
    </row>
    <row r="307" spans="10:48">
      <c r="J307" s="2"/>
      <c r="K307" s="2"/>
      <c r="L307" s="2"/>
      <c r="M307" s="2"/>
      <c r="N307" s="2"/>
      <c r="AJ307" s="2"/>
      <c r="AL307" s="4" t="s">
        <v>152</v>
      </c>
      <c r="AM307" s="4" t="s">
        <v>756</v>
      </c>
      <c r="AO307" s="8" t="s">
        <v>705</v>
      </c>
      <c r="AP307" s="12">
        <v>0.03</v>
      </c>
      <c r="AQ307" s="154" t="s">
        <v>163</v>
      </c>
      <c r="AR307" s="148" t="s">
        <v>755</v>
      </c>
      <c r="AS307" s="160" t="str">
        <f t="shared" si="60"/>
        <v>栃木県壬生町</v>
      </c>
      <c r="AT307" s="146">
        <v>10.210000000000001</v>
      </c>
      <c r="AU307" s="148">
        <v>10.17</v>
      </c>
      <c r="AV307" s="171">
        <v>10.14</v>
      </c>
    </row>
    <row r="308" spans="10:48">
      <c r="J308" s="2"/>
      <c r="K308" s="2"/>
      <c r="L308" s="2"/>
      <c r="M308" s="2"/>
      <c r="N308" s="2"/>
      <c r="AJ308" s="2"/>
      <c r="AL308" s="4" t="s">
        <v>152</v>
      </c>
      <c r="AM308" s="4" t="s">
        <v>758</v>
      </c>
      <c r="AO308" s="8" t="s">
        <v>705</v>
      </c>
      <c r="AP308" s="12">
        <v>0.03</v>
      </c>
      <c r="AQ308" s="154" t="s">
        <v>165</v>
      </c>
      <c r="AR308" s="148" t="s">
        <v>757</v>
      </c>
      <c r="AS308" s="160" t="str">
        <f t="shared" si="60"/>
        <v>群馬県前橋市</v>
      </c>
      <c r="AT308" s="146">
        <v>10.210000000000001</v>
      </c>
      <c r="AU308" s="148">
        <v>10.17</v>
      </c>
      <c r="AV308" s="171">
        <v>10.14</v>
      </c>
    </row>
    <row r="309" spans="10:48">
      <c r="J309" s="2"/>
      <c r="K309" s="2"/>
      <c r="L309" s="2"/>
      <c r="M309" s="2"/>
      <c r="N309" s="2"/>
      <c r="AJ309" s="2"/>
      <c r="AL309" s="4" t="s">
        <v>152</v>
      </c>
      <c r="AM309" s="4" t="s">
        <v>760</v>
      </c>
      <c r="AO309" s="8" t="s">
        <v>705</v>
      </c>
      <c r="AP309" s="12">
        <v>0.03</v>
      </c>
      <c r="AQ309" s="154" t="s">
        <v>165</v>
      </c>
      <c r="AR309" s="148" t="s">
        <v>759</v>
      </c>
      <c r="AS309" s="160" t="str">
        <f t="shared" si="60"/>
        <v>群馬県伊勢崎市</v>
      </c>
      <c r="AT309" s="146">
        <v>10.210000000000001</v>
      </c>
      <c r="AU309" s="148">
        <v>10.17</v>
      </c>
      <c r="AV309" s="171">
        <v>10.14</v>
      </c>
    </row>
    <row r="310" spans="10:48">
      <c r="J310" s="2"/>
      <c r="K310" s="2"/>
      <c r="L310" s="2"/>
      <c r="M310" s="2"/>
      <c r="N310" s="2"/>
      <c r="AJ310" s="2"/>
      <c r="AL310" s="4" t="s">
        <v>152</v>
      </c>
      <c r="AM310" s="4" t="s">
        <v>762</v>
      </c>
      <c r="AO310" s="8" t="s">
        <v>705</v>
      </c>
      <c r="AP310" s="12">
        <v>0.03</v>
      </c>
      <c r="AQ310" s="154" t="s">
        <v>165</v>
      </c>
      <c r="AR310" s="148" t="s">
        <v>761</v>
      </c>
      <c r="AS310" s="160" t="str">
        <f t="shared" si="60"/>
        <v>群馬県太田市</v>
      </c>
      <c r="AT310" s="146">
        <v>10.210000000000001</v>
      </c>
      <c r="AU310" s="148">
        <v>10.17</v>
      </c>
      <c r="AV310" s="171">
        <v>10.14</v>
      </c>
    </row>
    <row r="311" spans="10:48">
      <c r="J311" s="2"/>
      <c r="K311" s="2"/>
      <c r="L311" s="2"/>
      <c r="M311" s="2"/>
      <c r="N311" s="2"/>
      <c r="AJ311" s="2"/>
      <c r="AL311" s="4" t="s">
        <v>152</v>
      </c>
      <c r="AM311" s="4" t="s">
        <v>764</v>
      </c>
      <c r="AO311" s="8" t="s">
        <v>705</v>
      </c>
      <c r="AP311" s="12">
        <v>0.03</v>
      </c>
      <c r="AQ311" s="154" t="s">
        <v>165</v>
      </c>
      <c r="AR311" s="148" t="s">
        <v>763</v>
      </c>
      <c r="AS311" s="160" t="str">
        <f t="shared" si="60"/>
        <v>群馬県渋川市</v>
      </c>
      <c r="AT311" s="146">
        <v>10.210000000000001</v>
      </c>
      <c r="AU311" s="148">
        <v>10.17</v>
      </c>
      <c r="AV311" s="171">
        <v>10.14</v>
      </c>
    </row>
    <row r="312" spans="10:48">
      <c r="J312" s="2"/>
      <c r="K312" s="2"/>
      <c r="L312" s="2"/>
      <c r="M312" s="2"/>
      <c r="N312" s="2"/>
      <c r="AJ312" s="2"/>
      <c r="AL312" s="4" t="s">
        <v>152</v>
      </c>
      <c r="AM312" s="4" t="s">
        <v>765</v>
      </c>
      <c r="AO312" s="8" t="s">
        <v>705</v>
      </c>
      <c r="AP312" s="12">
        <v>0.03</v>
      </c>
      <c r="AQ312" s="154" t="s">
        <v>165</v>
      </c>
      <c r="AR312" s="148" t="s">
        <v>2357</v>
      </c>
      <c r="AS312" s="160" t="str">
        <f t="shared" si="60"/>
        <v>群馬県榛東村</v>
      </c>
      <c r="AT312" s="146">
        <v>10.210000000000001</v>
      </c>
      <c r="AU312" s="148">
        <v>10.17</v>
      </c>
      <c r="AV312" s="171">
        <v>10.14</v>
      </c>
    </row>
    <row r="313" spans="10:48">
      <c r="J313" s="2"/>
      <c r="K313" s="2"/>
      <c r="L313" s="2"/>
      <c r="M313" s="2"/>
      <c r="N313" s="2"/>
      <c r="AJ313" s="2"/>
      <c r="AL313" s="4" t="s">
        <v>152</v>
      </c>
      <c r="AM313" s="4" t="s">
        <v>766</v>
      </c>
      <c r="AO313" s="8" t="s">
        <v>705</v>
      </c>
      <c r="AP313" s="12">
        <v>0.03</v>
      </c>
      <c r="AQ313" s="154" t="s">
        <v>165</v>
      </c>
      <c r="AR313" s="148" t="s">
        <v>2358</v>
      </c>
      <c r="AS313" s="160" t="str">
        <f t="shared" si="60"/>
        <v>群馬県吉岡町</v>
      </c>
      <c r="AT313" s="146">
        <v>10.210000000000001</v>
      </c>
      <c r="AU313" s="148">
        <v>10.17</v>
      </c>
      <c r="AV313" s="171">
        <v>10.14</v>
      </c>
    </row>
    <row r="314" spans="10:48">
      <c r="J314" s="2"/>
      <c r="K314" s="2"/>
      <c r="L314" s="2"/>
      <c r="M314" s="2"/>
      <c r="N314" s="2"/>
      <c r="AJ314" s="2"/>
      <c r="AL314" s="4" t="s">
        <v>152</v>
      </c>
      <c r="AM314" s="4" t="s">
        <v>768</v>
      </c>
      <c r="AO314" s="8" t="s">
        <v>705</v>
      </c>
      <c r="AP314" s="12">
        <v>0.03</v>
      </c>
      <c r="AQ314" s="154" t="s">
        <v>165</v>
      </c>
      <c r="AR314" s="148" t="s">
        <v>767</v>
      </c>
      <c r="AS314" s="160" t="str">
        <f t="shared" si="60"/>
        <v>群馬県玉村町</v>
      </c>
      <c r="AT314" s="146">
        <v>10.210000000000001</v>
      </c>
      <c r="AU314" s="148">
        <v>10.17</v>
      </c>
      <c r="AV314" s="171">
        <v>10.14</v>
      </c>
    </row>
    <row r="315" spans="10:48">
      <c r="J315" s="2"/>
      <c r="K315" s="2"/>
      <c r="L315" s="2"/>
      <c r="M315" s="2"/>
      <c r="N315" s="2"/>
      <c r="AJ315" s="2"/>
      <c r="AL315" s="4" t="s">
        <v>152</v>
      </c>
      <c r="AM315" s="4" t="s">
        <v>770</v>
      </c>
      <c r="AO315" s="8" t="s">
        <v>705</v>
      </c>
      <c r="AP315" s="12">
        <v>0.03</v>
      </c>
      <c r="AQ315" s="154" t="s">
        <v>167</v>
      </c>
      <c r="AR315" s="148" t="s">
        <v>769</v>
      </c>
      <c r="AS315" s="160" t="str">
        <f t="shared" si="60"/>
        <v>埼玉県熊谷市</v>
      </c>
      <c r="AT315" s="146">
        <v>10.210000000000001</v>
      </c>
      <c r="AU315" s="148">
        <v>10.17</v>
      </c>
      <c r="AV315" s="171">
        <v>10.14</v>
      </c>
    </row>
    <row r="316" spans="10:48">
      <c r="J316" s="2"/>
      <c r="K316" s="2"/>
      <c r="L316" s="2"/>
      <c r="M316" s="2"/>
      <c r="N316" s="2"/>
      <c r="AJ316" s="2"/>
      <c r="AL316" s="4" t="s">
        <v>152</v>
      </c>
      <c r="AM316" s="4" t="s">
        <v>772</v>
      </c>
      <c r="AO316" s="8" t="s">
        <v>705</v>
      </c>
      <c r="AP316" s="12">
        <v>0.03</v>
      </c>
      <c r="AQ316" s="154" t="s">
        <v>167</v>
      </c>
      <c r="AR316" s="148" t="s">
        <v>771</v>
      </c>
      <c r="AS316" s="160" t="str">
        <f t="shared" si="60"/>
        <v>埼玉県深谷市</v>
      </c>
      <c r="AT316" s="146">
        <v>10.210000000000001</v>
      </c>
      <c r="AU316" s="148">
        <v>10.17</v>
      </c>
      <c r="AV316" s="171">
        <v>10.14</v>
      </c>
    </row>
    <row r="317" spans="10:48">
      <c r="J317" s="2"/>
      <c r="K317" s="2"/>
      <c r="L317" s="2"/>
      <c r="M317" s="2"/>
      <c r="N317" s="2"/>
      <c r="AJ317" s="2"/>
      <c r="AL317" s="4" t="s">
        <v>152</v>
      </c>
      <c r="AM317" s="4" t="s">
        <v>774</v>
      </c>
      <c r="AO317" s="8" t="s">
        <v>705</v>
      </c>
      <c r="AP317" s="12">
        <v>0.03</v>
      </c>
      <c r="AQ317" s="154" t="s">
        <v>167</v>
      </c>
      <c r="AR317" s="148" t="s">
        <v>773</v>
      </c>
      <c r="AS317" s="160" t="str">
        <f t="shared" si="60"/>
        <v>埼玉県日高市</v>
      </c>
      <c r="AT317" s="146">
        <v>10.210000000000001</v>
      </c>
      <c r="AU317" s="148">
        <v>10.17</v>
      </c>
      <c r="AV317" s="171">
        <v>10.14</v>
      </c>
    </row>
    <row r="318" spans="10:48">
      <c r="J318" s="2"/>
      <c r="K318" s="2"/>
      <c r="L318" s="2"/>
      <c r="M318" s="2"/>
      <c r="N318" s="2"/>
      <c r="AJ318" s="2"/>
      <c r="AL318" s="4" t="s">
        <v>152</v>
      </c>
      <c r="AM318" s="4" t="s">
        <v>776</v>
      </c>
      <c r="AO318" s="8" t="s">
        <v>705</v>
      </c>
      <c r="AP318" s="12">
        <v>0.03</v>
      </c>
      <c r="AQ318" s="154" t="s">
        <v>167</v>
      </c>
      <c r="AR318" s="148" t="s">
        <v>775</v>
      </c>
      <c r="AS318" s="160" t="str">
        <f t="shared" si="60"/>
        <v>埼玉県毛呂山町</v>
      </c>
      <c r="AT318" s="146">
        <v>10.210000000000001</v>
      </c>
      <c r="AU318" s="148">
        <v>10.17</v>
      </c>
      <c r="AV318" s="171">
        <v>10.14</v>
      </c>
    </row>
    <row r="319" spans="10:48">
      <c r="J319" s="2"/>
      <c r="K319" s="2"/>
      <c r="L319" s="2"/>
      <c r="M319" s="2"/>
      <c r="N319" s="2"/>
      <c r="AJ319" s="2"/>
      <c r="AL319" s="4" t="s">
        <v>152</v>
      </c>
      <c r="AM319" s="4" t="s">
        <v>778</v>
      </c>
      <c r="AO319" s="8" t="s">
        <v>705</v>
      </c>
      <c r="AP319" s="12">
        <v>0.03</v>
      </c>
      <c r="AQ319" s="154" t="s">
        <v>167</v>
      </c>
      <c r="AR319" s="148" t="s">
        <v>777</v>
      </c>
      <c r="AS319" s="160" t="str">
        <f t="shared" si="60"/>
        <v>埼玉県越生町</v>
      </c>
      <c r="AT319" s="146">
        <v>10.210000000000001</v>
      </c>
      <c r="AU319" s="148">
        <v>10.17</v>
      </c>
      <c r="AV319" s="171">
        <v>10.14</v>
      </c>
    </row>
    <row r="320" spans="10:48">
      <c r="J320" s="2"/>
      <c r="K320" s="2"/>
      <c r="L320" s="2"/>
      <c r="M320" s="2"/>
      <c r="N320" s="2"/>
      <c r="AJ320" s="2"/>
      <c r="AL320" s="4" t="s">
        <v>155</v>
      </c>
      <c r="AM320" s="4" t="s">
        <v>780</v>
      </c>
      <c r="AO320" s="8" t="s">
        <v>705</v>
      </c>
      <c r="AP320" s="12">
        <v>0.03</v>
      </c>
      <c r="AQ320" s="154" t="s">
        <v>167</v>
      </c>
      <c r="AR320" s="148" t="s">
        <v>779</v>
      </c>
      <c r="AS320" s="160" t="str">
        <f t="shared" si="60"/>
        <v>埼玉県滑川町</v>
      </c>
      <c r="AT320" s="146">
        <v>10.210000000000001</v>
      </c>
      <c r="AU320" s="148">
        <v>10.17</v>
      </c>
      <c r="AV320" s="171">
        <v>10.14</v>
      </c>
    </row>
    <row r="321" spans="10:48">
      <c r="J321" s="2"/>
      <c r="K321" s="2"/>
      <c r="L321" s="2"/>
      <c r="M321" s="2"/>
      <c r="N321" s="2"/>
      <c r="AJ321" s="2"/>
      <c r="AL321" s="4" t="s">
        <v>155</v>
      </c>
      <c r="AM321" s="4" t="s">
        <v>782</v>
      </c>
      <c r="AO321" s="8" t="s">
        <v>705</v>
      </c>
      <c r="AP321" s="12">
        <v>0.03</v>
      </c>
      <c r="AQ321" s="154" t="s">
        <v>167</v>
      </c>
      <c r="AR321" s="148" t="s">
        <v>781</v>
      </c>
      <c r="AS321" s="160" t="str">
        <f t="shared" si="60"/>
        <v>埼玉県川島町</v>
      </c>
      <c r="AT321" s="146">
        <v>10.210000000000001</v>
      </c>
      <c r="AU321" s="148">
        <v>10.17</v>
      </c>
      <c r="AV321" s="171">
        <v>10.14</v>
      </c>
    </row>
    <row r="322" spans="10:48">
      <c r="J322" s="2"/>
      <c r="K322" s="2"/>
      <c r="L322" s="2"/>
      <c r="M322" s="2"/>
      <c r="N322" s="2"/>
      <c r="AJ322" s="2"/>
      <c r="AL322" s="4" t="s">
        <v>155</v>
      </c>
      <c r="AM322" s="4" t="s">
        <v>784</v>
      </c>
      <c r="AO322" s="8" t="s">
        <v>705</v>
      </c>
      <c r="AP322" s="12">
        <v>0.03</v>
      </c>
      <c r="AQ322" s="154" t="s">
        <v>167</v>
      </c>
      <c r="AR322" s="148" t="s">
        <v>783</v>
      </c>
      <c r="AS322" s="160" t="str">
        <f t="shared" si="60"/>
        <v>埼玉県吉見町</v>
      </c>
      <c r="AT322" s="146">
        <v>10.210000000000001</v>
      </c>
      <c r="AU322" s="148">
        <v>10.17</v>
      </c>
      <c r="AV322" s="171">
        <v>10.14</v>
      </c>
    </row>
    <row r="323" spans="10:48">
      <c r="J323" s="2"/>
      <c r="K323" s="2"/>
      <c r="L323" s="2"/>
      <c r="M323" s="2"/>
      <c r="N323" s="2"/>
      <c r="AJ323" s="2"/>
      <c r="AL323" s="4" t="s">
        <v>155</v>
      </c>
      <c r="AM323" s="4" t="s">
        <v>786</v>
      </c>
      <c r="AO323" s="8" t="s">
        <v>705</v>
      </c>
      <c r="AP323" s="12">
        <v>0.03</v>
      </c>
      <c r="AQ323" s="154" t="s">
        <v>167</v>
      </c>
      <c r="AR323" s="148" t="s">
        <v>785</v>
      </c>
      <c r="AS323" s="160" t="str">
        <f t="shared" si="60"/>
        <v>埼玉県鳩山町</v>
      </c>
      <c r="AT323" s="146">
        <v>10.210000000000001</v>
      </c>
      <c r="AU323" s="148">
        <v>10.17</v>
      </c>
      <c r="AV323" s="171">
        <v>10.14</v>
      </c>
    </row>
    <row r="324" spans="10:48">
      <c r="J324" s="2"/>
      <c r="K324" s="2"/>
      <c r="L324" s="2"/>
      <c r="M324" s="2"/>
      <c r="N324" s="2"/>
      <c r="AJ324" s="2"/>
      <c r="AL324" s="4" t="s">
        <v>155</v>
      </c>
      <c r="AM324" s="4" t="s">
        <v>788</v>
      </c>
      <c r="AO324" s="8" t="s">
        <v>705</v>
      </c>
      <c r="AP324" s="12">
        <v>0.03</v>
      </c>
      <c r="AQ324" s="154" t="s">
        <v>167</v>
      </c>
      <c r="AR324" s="148" t="s">
        <v>787</v>
      </c>
      <c r="AS324" s="160" t="str">
        <f t="shared" ref="AS324:AS387" si="61">AQ324&amp;AR324</f>
        <v>埼玉県寄居町</v>
      </c>
      <c r="AT324" s="146">
        <v>10.210000000000001</v>
      </c>
      <c r="AU324" s="148">
        <v>10.17</v>
      </c>
      <c r="AV324" s="171">
        <v>10.14</v>
      </c>
    </row>
    <row r="325" spans="10:48">
      <c r="J325" s="2"/>
      <c r="K325" s="2"/>
      <c r="L325" s="2"/>
      <c r="M325" s="2"/>
      <c r="N325" s="2"/>
      <c r="AJ325" s="2"/>
      <c r="AL325" s="4" t="s">
        <v>155</v>
      </c>
      <c r="AM325" s="4" t="s">
        <v>790</v>
      </c>
      <c r="AO325" s="8" t="s">
        <v>705</v>
      </c>
      <c r="AP325" s="12">
        <v>0.03</v>
      </c>
      <c r="AQ325" s="154" t="s">
        <v>169</v>
      </c>
      <c r="AR325" s="148" t="s">
        <v>789</v>
      </c>
      <c r="AS325" s="160" t="str">
        <f t="shared" si="61"/>
        <v>千葉県東金市</v>
      </c>
      <c r="AT325" s="146">
        <v>10.210000000000001</v>
      </c>
      <c r="AU325" s="148">
        <v>10.17</v>
      </c>
      <c r="AV325" s="171">
        <v>10.14</v>
      </c>
    </row>
    <row r="326" spans="10:48">
      <c r="J326" s="2"/>
      <c r="K326" s="2"/>
      <c r="L326" s="2"/>
      <c r="M326" s="2"/>
      <c r="N326" s="2"/>
      <c r="AJ326" s="2"/>
      <c r="AL326" s="4" t="s">
        <v>155</v>
      </c>
      <c r="AM326" s="4" t="s">
        <v>792</v>
      </c>
      <c r="AO326" s="8" t="s">
        <v>705</v>
      </c>
      <c r="AP326" s="12">
        <v>0.03</v>
      </c>
      <c r="AQ326" s="154" t="s">
        <v>169</v>
      </c>
      <c r="AR326" s="148" t="s">
        <v>791</v>
      </c>
      <c r="AS326" s="160" t="str">
        <f t="shared" si="61"/>
        <v>千葉県君津市</v>
      </c>
      <c r="AT326" s="146">
        <v>10.210000000000001</v>
      </c>
      <c r="AU326" s="148">
        <v>10.17</v>
      </c>
      <c r="AV326" s="171">
        <v>10.14</v>
      </c>
    </row>
    <row r="327" spans="10:48">
      <c r="J327" s="2"/>
      <c r="K327" s="2"/>
      <c r="L327" s="2"/>
      <c r="M327" s="2"/>
      <c r="N327" s="2"/>
      <c r="AJ327" s="2"/>
      <c r="AL327" s="4" t="s">
        <v>155</v>
      </c>
      <c r="AM327" s="4" t="s">
        <v>794</v>
      </c>
      <c r="AO327" s="8" t="s">
        <v>705</v>
      </c>
      <c r="AP327" s="12">
        <v>0.03</v>
      </c>
      <c r="AQ327" s="154" t="s">
        <v>169</v>
      </c>
      <c r="AR327" s="148" t="s">
        <v>793</v>
      </c>
      <c r="AS327" s="160" t="str">
        <f t="shared" si="61"/>
        <v>千葉県富津市</v>
      </c>
      <c r="AT327" s="146">
        <v>10.210000000000001</v>
      </c>
      <c r="AU327" s="148">
        <v>10.17</v>
      </c>
      <c r="AV327" s="171">
        <v>10.14</v>
      </c>
    </row>
    <row r="328" spans="10:48">
      <c r="J328" s="2"/>
      <c r="K328" s="2"/>
      <c r="L328" s="2"/>
      <c r="M328" s="2"/>
      <c r="N328" s="2"/>
      <c r="AJ328" s="2"/>
      <c r="AL328" s="4" t="s">
        <v>155</v>
      </c>
      <c r="AM328" s="4" t="s">
        <v>796</v>
      </c>
      <c r="AO328" s="8" t="s">
        <v>705</v>
      </c>
      <c r="AP328" s="12">
        <v>0.03</v>
      </c>
      <c r="AQ328" s="154" t="s">
        <v>169</v>
      </c>
      <c r="AR328" s="148" t="s">
        <v>795</v>
      </c>
      <c r="AS328" s="160" t="str">
        <f t="shared" si="61"/>
        <v>千葉県八街市</v>
      </c>
      <c r="AT328" s="146">
        <v>10.210000000000001</v>
      </c>
      <c r="AU328" s="148">
        <v>10.17</v>
      </c>
      <c r="AV328" s="171">
        <v>10.14</v>
      </c>
    </row>
    <row r="329" spans="10:48">
      <c r="J329" s="2"/>
      <c r="K329" s="2"/>
      <c r="L329" s="2"/>
      <c r="M329" s="2"/>
      <c r="N329" s="2"/>
      <c r="AJ329" s="2"/>
      <c r="AL329" s="4" t="s">
        <v>155</v>
      </c>
      <c r="AM329" s="4" t="s">
        <v>797</v>
      </c>
      <c r="AO329" s="8" t="s">
        <v>705</v>
      </c>
      <c r="AP329" s="12">
        <v>0.03</v>
      </c>
      <c r="AQ329" s="154" t="s">
        <v>169</v>
      </c>
      <c r="AR329" s="148" t="s">
        <v>2359</v>
      </c>
      <c r="AS329" s="160" t="str">
        <f t="shared" si="61"/>
        <v>千葉県富里市</v>
      </c>
      <c r="AT329" s="146">
        <v>10.210000000000001</v>
      </c>
      <c r="AU329" s="148">
        <v>10.17</v>
      </c>
      <c r="AV329" s="171">
        <v>10.14</v>
      </c>
    </row>
    <row r="330" spans="10:48">
      <c r="J330" s="2"/>
      <c r="K330" s="2"/>
      <c r="L330" s="2"/>
      <c r="M330" s="2"/>
      <c r="N330" s="2"/>
      <c r="AJ330" s="2"/>
      <c r="AL330" s="4" t="s">
        <v>155</v>
      </c>
      <c r="AM330" s="4" t="s">
        <v>799</v>
      </c>
      <c r="AO330" s="8" t="s">
        <v>705</v>
      </c>
      <c r="AP330" s="12">
        <v>0.03</v>
      </c>
      <c r="AQ330" s="154" t="s">
        <v>169</v>
      </c>
      <c r="AR330" s="148" t="s">
        <v>798</v>
      </c>
      <c r="AS330" s="160" t="str">
        <f t="shared" si="61"/>
        <v>千葉県山武市</v>
      </c>
      <c r="AT330" s="146">
        <v>10.210000000000001</v>
      </c>
      <c r="AU330" s="148">
        <v>10.17</v>
      </c>
      <c r="AV330" s="171">
        <v>10.14</v>
      </c>
    </row>
    <row r="331" spans="10:48">
      <c r="J331" s="2"/>
      <c r="K331" s="2"/>
      <c r="L331" s="2"/>
      <c r="M331" s="2"/>
      <c r="N331" s="2"/>
      <c r="AJ331" s="2"/>
      <c r="AL331" s="4" t="s">
        <v>155</v>
      </c>
      <c r="AM331" s="4" t="s">
        <v>800</v>
      </c>
      <c r="AO331" s="8" t="s">
        <v>705</v>
      </c>
      <c r="AP331" s="12">
        <v>0.03</v>
      </c>
      <c r="AQ331" s="154" t="s">
        <v>169</v>
      </c>
      <c r="AR331" s="148" t="s">
        <v>2360</v>
      </c>
      <c r="AS331" s="160" t="str">
        <f t="shared" si="61"/>
        <v>千葉県大網白里市</v>
      </c>
      <c r="AT331" s="146">
        <v>10.210000000000001</v>
      </c>
      <c r="AU331" s="148">
        <v>10.17</v>
      </c>
      <c r="AV331" s="171">
        <v>10.14</v>
      </c>
    </row>
    <row r="332" spans="10:48">
      <c r="J332" s="2"/>
      <c r="K332" s="2"/>
      <c r="L332" s="2"/>
      <c r="M332" s="2"/>
      <c r="N332" s="2"/>
      <c r="AJ332" s="2"/>
      <c r="AL332" s="4" t="s">
        <v>155</v>
      </c>
      <c r="AM332" s="4" t="s">
        <v>802</v>
      </c>
      <c r="AO332" s="8" t="s">
        <v>705</v>
      </c>
      <c r="AP332" s="12">
        <v>0.03</v>
      </c>
      <c r="AQ332" s="154" t="s">
        <v>169</v>
      </c>
      <c r="AR332" s="148" t="s">
        <v>801</v>
      </c>
      <c r="AS332" s="160" t="str">
        <f t="shared" si="61"/>
        <v>千葉県長柄町</v>
      </c>
      <c r="AT332" s="146">
        <v>10.210000000000001</v>
      </c>
      <c r="AU332" s="148">
        <v>10.17</v>
      </c>
      <c r="AV332" s="171">
        <v>10.14</v>
      </c>
    </row>
    <row r="333" spans="10:48">
      <c r="J333" s="2"/>
      <c r="K333" s="2"/>
      <c r="L333" s="2"/>
      <c r="M333" s="2"/>
      <c r="N333" s="2"/>
      <c r="AJ333" s="2"/>
      <c r="AL333" s="4" t="s">
        <v>155</v>
      </c>
      <c r="AM333" s="4" t="s">
        <v>804</v>
      </c>
      <c r="AO333" s="8" t="s">
        <v>705</v>
      </c>
      <c r="AP333" s="12">
        <v>0.03</v>
      </c>
      <c r="AQ333" s="154" t="s">
        <v>169</v>
      </c>
      <c r="AR333" s="148" t="s">
        <v>803</v>
      </c>
      <c r="AS333" s="160" t="str">
        <f t="shared" si="61"/>
        <v>千葉県長南町</v>
      </c>
      <c r="AT333" s="146">
        <v>10.210000000000001</v>
      </c>
      <c r="AU333" s="148">
        <v>10.17</v>
      </c>
      <c r="AV333" s="171">
        <v>10.14</v>
      </c>
    </row>
    <row r="334" spans="10:48">
      <c r="J334" s="2"/>
      <c r="K334" s="2"/>
      <c r="L334" s="2"/>
      <c r="M334" s="2"/>
      <c r="N334" s="2"/>
      <c r="AJ334" s="2"/>
      <c r="AL334" s="4" t="s">
        <v>155</v>
      </c>
      <c r="AM334" s="4" t="s">
        <v>805</v>
      </c>
      <c r="AO334" s="8" t="s">
        <v>705</v>
      </c>
      <c r="AP334" s="12">
        <v>0.03</v>
      </c>
      <c r="AQ334" s="154" t="s">
        <v>173</v>
      </c>
      <c r="AR334" s="148" t="s">
        <v>2361</v>
      </c>
      <c r="AS334" s="160" t="str">
        <f t="shared" si="61"/>
        <v>神奈川県南足柄市</v>
      </c>
      <c r="AT334" s="146">
        <v>10.210000000000001</v>
      </c>
      <c r="AU334" s="148">
        <v>10.17</v>
      </c>
      <c r="AV334" s="171">
        <v>10.14</v>
      </c>
    </row>
    <row r="335" spans="10:48">
      <c r="J335" s="2"/>
      <c r="K335" s="2"/>
      <c r="L335" s="2"/>
      <c r="M335" s="2"/>
      <c r="N335" s="2"/>
      <c r="AJ335" s="2"/>
      <c r="AL335" s="4" t="s">
        <v>155</v>
      </c>
      <c r="AM335" s="4" t="s">
        <v>806</v>
      </c>
      <c r="AO335" s="8" t="s">
        <v>705</v>
      </c>
      <c r="AP335" s="12">
        <v>0.03</v>
      </c>
      <c r="AQ335" s="154" t="s">
        <v>173</v>
      </c>
      <c r="AR335" s="148" t="s">
        <v>2362</v>
      </c>
      <c r="AS335" s="160" t="str">
        <f t="shared" si="61"/>
        <v>神奈川県山北町</v>
      </c>
      <c r="AT335" s="146">
        <v>10.210000000000001</v>
      </c>
      <c r="AU335" s="148">
        <v>10.17</v>
      </c>
      <c r="AV335" s="171">
        <v>10.14</v>
      </c>
    </row>
    <row r="336" spans="10:48">
      <c r="J336" s="2"/>
      <c r="K336" s="2"/>
      <c r="L336" s="2"/>
      <c r="M336" s="2"/>
      <c r="N336" s="2"/>
      <c r="AJ336" s="2"/>
      <c r="AL336" s="4" t="s">
        <v>155</v>
      </c>
      <c r="AM336" s="4" t="s">
        <v>808</v>
      </c>
      <c r="AO336" s="8" t="s">
        <v>705</v>
      </c>
      <c r="AP336" s="12">
        <v>0.03</v>
      </c>
      <c r="AQ336" s="154" t="s">
        <v>173</v>
      </c>
      <c r="AR336" s="148" t="s">
        <v>807</v>
      </c>
      <c r="AS336" s="160" t="str">
        <f t="shared" si="61"/>
        <v>神奈川県箱根町</v>
      </c>
      <c r="AT336" s="146">
        <v>10.210000000000001</v>
      </c>
      <c r="AU336" s="148">
        <v>10.17</v>
      </c>
      <c r="AV336" s="171">
        <v>10.14</v>
      </c>
    </row>
    <row r="337" spans="10:48">
      <c r="J337" s="2"/>
      <c r="K337" s="2"/>
      <c r="L337" s="2"/>
      <c r="M337" s="2"/>
      <c r="N337" s="2"/>
      <c r="AJ337" s="2"/>
      <c r="AL337" s="4" t="s">
        <v>155</v>
      </c>
      <c r="AM337" s="4" t="s">
        <v>810</v>
      </c>
      <c r="AO337" s="8" t="s">
        <v>705</v>
      </c>
      <c r="AP337" s="12">
        <v>0.03</v>
      </c>
      <c r="AQ337" s="154" t="s">
        <v>175</v>
      </c>
      <c r="AR337" s="148" t="s">
        <v>809</v>
      </c>
      <c r="AS337" s="160" t="str">
        <f t="shared" si="61"/>
        <v>新潟県新潟市</v>
      </c>
      <c r="AT337" s="146">
        <v>10.210000000000001</v>
      </c>
      <c r="AU337" s="148">
        <v>10.17</v>
      </c>
      <c r="AV337" s="171">
        <v>10.14</v>
      </c>
    </row>
    <row r="338" spans="10:48">
      <c r="J338" s="2"/>
      <c r="K338" s="2"/>
      <c r="L338" s="2"/>
      <c r="M338" s="2"/>
      <c r="N338" s="2"/>
      <c r="AJ338" s="2"/>
      <c r="AL338" s="4" t="s">
        <v>155</v>
      </c>
      <c r="AM338" s="4" t="s">
        <v>812</v>
      </c>
      <c r="AO338" s="8" t="s">
        <v>705</v>
      </c>
      <c r="AP338" s="12">
        <v>0.03</v>
      </c>
      <c r="AQ338" s="154" t="s">
        <v>177</v>
      </c>
      <c r="AR338" s="148" t="s">
        <v>811</v>
      </c>
      <c r="AS338" s="160" t="str">
        <f t="shared" si="61"/>
        <v>富山県富山市</v>
      </c>
      <c r="AT338" s="146">
        <v>10.210000000000001</v>
      </c>
      <c r="AU338" s="148">
        <v>10.17</v>
      </c>
      <c r="AV338" s="171">
        <v>10.14</v>
      </c>
    </row>
    <row r="339" spans="10:48">
      <c r="J339" s="2"/>
      <c r="K339" s="2"/>
      <c r="L339" s="2"/>
      <c r="M339" s="2"/>
      <c r="N339" s="2"/>
      <c r="AJ339" s="2"/>
      <c r="AL339" s="4" t="s">
        <v>155</v>
      </c>
      <c r="AM339" s="4" t="s">
        <v>814</v>
      </c>
      <c r="AO339" s="8" t="s">
        <v>705</v>
      </c>
      <c r="AP339" s="12">
        <v>0.03</v>
      </c>
      <c r="AQ339" s="154" t="s">
        <v>179</v>
      </c>
      <c r="AR339" s="148" t="s">
        <v>813</v>
      </c>
      <c r="AS339" s="160" t="str">
        <f t="shared" si="61"/>
        <v>石川県金沢市</v>
      </c>
      <c r="AT339" s="146">
        <v>10.210000000000001</v>
      </c>
      <c r="AU339" s="148">
        <v>10.17</v>
      </c>
      <c r="AV339" s="171">
        <v>10.14</v>
      </c>
    </row>
    <row r="340" spans="10:48">
      <c r="J340" s="2"/>
      <c r="K340" s="2"/>
      <c r="L340" s="2"/>
      <c r="M340" s="2"/>
      <c r="N340" s="2"/>
      <c r="AJ340" s="2"/>
      <c r="AL340" s="4" t="s">
        <v>155</v>
      </c>
      <c r="AM340" s="4" t="s">
        <v>816</v>
      </c>
      <c r="AO340" s="8" t="s">
        <v>705</v>
      </c>
      <c r="AP340" s="12">
        <v>0.03</v>
      </c>
      <c r="AQ340" s="154" t="s">
        <v>179</v>
      </c>
      <c r="AR340" s="148" t="s">
        <v>815</v>
      </c>
      <c r="AS340" s="160" t="str">
        <f t="shared" si="61"/>
        <v>石川県内灘町</v>
      </c>
      <c r="AT340" s="146">
        <v>10.210000000000001</v>
      </c>
      <c r="AU340" s="148">
        <v>10.17</v>
      </c>
      <c r="AV340" s="171">
        <v>10.14</v>
      </c>
    </row>
    <row r="341" spans="10:48">
      <c r="J341" s="2"/>
      <c r="K341" s="2"/>
      <c r="L341" s="2"/>
      <c r="M341" s="2"/>
      <c r="N341" s="2"/>
      <c r="AJ341" s="2"/>
      <c r="AL341" s="4" t="s">
        <v>155</v>
      </c>
      <c r="AM341" s="4" t="s">
        <v>818</v>
      </c>
      <c r="AO341" s="8" t="s">
        <v>705</v>
      </c>
      <c r="AP341" s="12">
        <v>0.03</v>
      </c>
      <c r="AQ341" s="154" t="s">
        <v>181</v>
      </c>
      <c r="AR341" s="148" t="s">
        <v>817</v>
      </c>
      <c r="AS341" s="160" t="str">
        <f t="shared" si="61"/>
        <v>福井県福井市</v>
      </c>
      <c r="AT341" s="146">
        <v>10.210000000000001</v>
      </c>
      <c r="AU341" s="148">
        <v>10.17</v>
      </c>
      <c r="AV341" s="171">
        <v>10.14</v>
      </c>
    </row>
    <row r="342" spans="10:48">
      <c r="J342" s="2"/>
      <c r="K342" s="2"/>
      <c r="L342" s="2"/>
      <c r="M342" s="2"/>
      <c r="N342" s="2"/>
      <c r="AJ342" s="2"/>
      <c r="AL342" s="4" t="s">
        <v>155</v>
      </c>
      <c r="AM342" s="4" t="s">
        <v>820</v>
      </c>
      <c r="AO342" s="8" t="s">
        <v>705</v>
      </c>
      <c r="AP342" s="12">
        <v>0.03</v>
      </c>
      <c r="AQ342" s="154" t="s">
        <v>183</v>
      </c>
      <c r="AR342" s="148" t="s">
        <v>819</v>
      </c>
      <c r="AS342" s="160" t="str">
        <f t="shared" si="61"/>
        <v>山梨県甲府市</v>
      </c>
      <c r="AT342" s="146">
        <v>10.210000000000001</v>
      </c>
      <c r="AU342" s="148">
        <v>10.17</v>
      </c>
      <c r="AV342" s="171">
        <v>10.14</v>
      </c>
    </row>
    <row r="343" spans="10:48">
      <c r="J343" s="2"/>
      <c r="K343" s="2"/>
      <c r="L343" s="2"/>
      <c r="M343" s="2"/>
      <c r="N343" s="2"/>
      <c r="AJ343" s="2"/>
      <c r="AL343" s="4" t="s">
        <v>155</v>
      </c>
      <c r="AM343" s="4" t="s">
        <v>821</v>
      </c>
      <c r="AO343" s="8" t="s">
        <v>705</v>
      </c>
      <c r="AP343" s="12">
        <v>0.03</v>
      </c>
      <c r="AQ343" s="154" t="s">
        <v>183</v>
      </c>
      <c r="AR343" s="148" t="s">
        <v>2363</v>
      </c>
      <c r="AS343" s="160" t="str">
        <f t="shared" si="61"/>
        <v>山梨県南アルプス市</v>
      </c>
      <c r="AT343" s="146">
        <v>10.210000000000001</v>
      </c>
      <c r="AU343" s="148">
        <v>10.17</v>
      </c>
      <c r="AV343" s="171">
        <v>10.14</v>
      </c>
    </row>
    <row r="344" spans="10:48">
      <c r="J344" s="2"/>
      <c r="K344" s="2"/>
      <c r="L344" s="2"/>
      <c r="M344" s="2"/>
      <c r="N344" s="2"/>
      <c r="AJ344" s="2"/>
      <c r="AL344" s="4" t="s">
        <v>155</v>
      </c>
      <c r="AM344" s="4" t="s">
        <v>822</v>
      </c>
      <c r="AO344" s="8" t="s">
        <v>705</v>
      </c>
      <c r="AP344" s="12">
        <v>0.03</v>
      </c>
      <c r="AQ344" s="154" t="s">
        <v>183</v>
      </c>
      <c r="AR344" s="148" t="s">
        <v>2364</v>
      </c>
      <c r="AS344" s="160" t="str">
        <f t="shared" si="61"/>
        <v>山梨県南部町</v>
      </c>
      <c r="AT344" s="146">
        <v>10.210000000000001</v>
      </c>
      <c r="AU344" s="148">
        <v>10.17</v>
      </c>
      <c r="AV344" s="171">
        <v>10.14</v>
      </c>
    </row>
    <row r="345" spans="10:48">
      <c r="J345" s="2"/>
      <c r="K345" s="2"/>
      <c r="L345" s="2"/>
      <c r="M345" s="2"/>
      <c r="N345" s="2"/>
      <c r="AJ345" s="2"/>
      <c r="AL345" s="4" t="s">
        <v>155</v>
      </c>
      <c r="AM345" s="4" t="s">
        <v>824</v>
      </c>
      <c r="AO345" s="8" t="s">
        <v>705</v>
      </c>
      <c r="AP345" s="12">
        <v>0.03</v>
      </c>
      <c r="AQ345" s="154" t="s">
        <v>185</v>
      </c>
      <c r="AR345" s="148" t="s">
        <v>823</v>
      </c>
      <c r="AS345" s="160" t="str">
        <f t="shared" si="61"/>
        <v>長野県長野市</v>
      </c>
      <c r="AT345" s="146">
        <v>10.210000000000001</v>
      </c>
      <c r="AU345" s="148">
        <v>10.17</v>
      </c>
      <c r="AV345" s="171">
        <v>10.14</v>
      </c>
    </row>
    <row r="346" spans="10:48">
      <c r="J346" s="2"/>
      <c r="K346" s="2"/>
      <c r="L346" s="2"/>
      <c r="M346" s="2"/>
      <c r="N346" s="2"/>
      <c r="AJ346" s="2"/>
      <c r="AL346" s="4" t="s">
        <v>155</v>
      </c>
      <c r="AM346" s="4" t="s">
        <v>826</v>
      </c>
      <c r="AO346" s="8" t="s">
        <v>705</v>
      </c>
      <c r="AP346" s="12">
        <v>0.03</v>
      </c>
      <c r="AQ346" s="154" t="s">
        <v>185</v>
      </c>
      <c r="AR346" s="148" t="s">
        <v>825</v>
      </c>
      <c r="AS346" s="160" t="str">
        <f t="shared" si="61"/>
        <v>長野県松本市</v>
      </c>
      <c r="AT346" s="146">
        <v>10.210000000000001</v>
      </c>
      <c r="AU346" s="148">
        <v>10.17</v>
      </c>
      <c r="AV346" s="171">
        <v>10.14</v>
      </c>
    </row>
    <row r="347" spans="10:48">
      <c r="J347" s="2"/>
      <c r="K347" s="2"/>
      <c r="L347" s="2"/>
      <c r="M347" s="2"/>
      <c r="N347" s="2"/>
      <c r="AJ347" s="2"/>
      <c r="AL347" s="4" t="s">
        <v>155</v>
      </c>
      <c r="AM347" s="4" t="s">
        <v>828</v>
      </c>
      <c r="AO347" s="8" t="s">
        <v>705</v>
      </c>
      <c r="AP347" s="12">
        <v>0.03</v>
      </c>
      <c r="AQ347" s="154" t="s">
        <v>185</v>
      </c>
      <c r="AR347" s="148" t="s">
        <v>827</v>
      </c>
      <c r="AS347" s="160" t="str">
        <f t="shared" si="61"/>
        <v>長野県塩尻市</v>
      </c>
      <c r="AT347" s="146">
        <v>10.210000000000001</v>
      </c>
      <c r="AU347" s="148">
        <v>10.17</v>
      </c>
      <c r="AV347" s="171">
        <v>10.14</v>
      </c>
    </row>
    <row r="348" spans="10:48">
      <c r="J348" s="2"/>
      <c r="K348" s="2"/>
      <c r="L348" s="2"/>
      <c r="M348" s="2"/>
      <c r="N348" s="2"/>
      <c r="AJ348" s="2"/>
      <c r="AL348" s="4" t="s">
        <v>155</v>
      </c>
      <c r="AM348" s="4" t="s">
        <v>830</v>
      </c>
      <c r="AO348" s="8" t="s">
        <v>705</v>
      </c>
      <c r="AP348" s="12">
        <v>0.03</v>
      </c>
      <c r="AQ348" s="154" t="s">
        <v>186</v>
      </c>
      <c r="AR348" s="148" t="s">
        <v>829</v>
      </c>
      <c r="AS348" s="160" t="str">
        <f t="shared" si="61"/>
        <v>岐阜県大垣市</v>
      </c>
      <c r="AT348" s="146">
        <v>10.210000000000001</v>
      </c>
      <c r="AU348" s="148">
        <v>10.17</v>
      </c>
      <c r="AV348" s="171">
        <v>10.14</v>
      </c>
    </row>
    <row r="349" spans="10:48">
      <c r="J349" s="2"/>
      <c r="K349" s="2"/>
      <c r="L349" s="2"/>
      <c r="M349" s="2"/>
      <c r="N349" s="2"/>
      <c r="AJ349" s="2"/>
      <c r="AL349" s="4" t="s">
        <v>155</v>
      </c>
      <c r="AM349" s="4" t="s">
        <v>832</v>
      </c>
      <c r="AO349" s="8" t="s">
        <v>705</v>
      </c>
      <c r="AP349" s="12">
        <v>0.03</v>
      </c>
      <c r="AQ349" s="154" t="s">
        <v>186</v>
      </c>
      <c r="AR349" s="148" t="s">
        <v>831</v>
      </c>
      <c r="AS349" s="160" t="str">
        <f t="shared" si="61"/>
        <v>岐阜県多治見市</v>
      </c>
      <c r="AT349" s="146">
        <v>10.210000000000001</v>
      </c>
      <c r="AU349" s="148">
        <v>10.17</v>
      </c>
      <c r="AV349" s="171">
        <v>10.14</v>
      </c>
    </row>
    <row r="350" spans="10:48">
      <c r="J350" s="2"/>
      <c r="K350" s="2"/>
      <c r="L350" s="2"/>
      <c r="M350" s="2"/>
      <c r="N350" s="2"/>
      <c r="AJ350" s="2"/>
      <c r="AL350" s="4" t="s">
        <v>155</v>
      </c>
      <c r="AM350" s="4" t="s">
        <v>833</v>
      </c>
      <c r="AO350" s="8" t="s">
        <v>705</v>
      </c>
      <c r="AP350" s="12">
        <v>0.03</v>
      </c>
      <c r="AQ350" s="154" t="s">
        <v>186</v>
      </c>
      <c r="AR350" s="148" t="s">
        <v>2365</v>
      </c>
      <c r="AS350" s="160" t="str">
        <f t="shared" si="61"/>
        <v>岐阜県美濃加茂市</v>
      </c>
      <c r="AT350" s="146">
        <v>10.210000000000001</v>
      </c>
      <c r="AU350" s="148">
        <v>10.17</v>
      </c>
      <c r="AV350" s="171">
        <v>10.14</v>
      </c>
    </row>
    <row r="351" spans="10:48">
      <c r="J351" s="2"/>
      <c r="K351" s="2"/>
      <c r="L351" s="2"/>
      <c r="M351" s="2"/>
      <c r="N351" s="2"/>
      <c r="AJ351" s="2"/>
      <c r="AL351" s="4" t="s">
        <v>155</v>
      </c>
      <c r="AM351" s="4" t="s">
        <v>835</v>
      </c>
      <c r="AO351" s="8" t="s">
        <v>705</v>
      </c>
      <c r="AP351" s="12">
        <v>0.03</v>
      </c>
      <c r="AQ351" s="154" t="s">
        <v>186</v>
      </c>
      <c r="AR351" s="148" t="s">
        <v>834</v>
      </c>
      <c r="AS351" s="160" t="str">
        <f t="shared" si="61"/>
        <v>岐阜県各務原市</v>
      </c>
      <c r="AT351" s="146">
        <v>10.210000000000001</v>
      </c>
      <c r="AU351" s="148">
        <v>10.17</v>
      </c>
      <c r="AV351" s="171">
        <v>10.14</v>
      </c>
    </row>
    <row r="352" spans="10:48">
      <c r="J352" s="2"/>
      <c r="K352" s="2"/>
      <c r="L352" s="2"/>
      <c r="M352" s="2"/>
      <c r="N352" s="2"/>
      <c r="AJ352" s="2"/>
      <c r="AL352" s="4" t="s">
        <v>155</v>
      </c>
      <c r="AM352" s="4" t="s">
        <v>837</v>
      </c>
      <c r="AO352" s="8" t="s">
        <v>705</v>
      </c>
      <c r="AP352" s="12">
        <v>0.03</v>
      </c>
      <c r="AQ352" s="154" t="s">
        <v>186</v>
      </c>
      <c r="AR352" s="148" t="s">
        <v>836</v>
      </c>
      <c r="AS352" s="160" t="str">
        <f t="shared" si="61"/>
        <v>岐阜県可児市</v>
      </c>
      <c r="AT352" s="146">
        <v>10.210000000000001</v>
      </c>
      <c r="AU352" s="148">
        <v>10.17</v>
      </c>
      <c r="AV352" s="171">
        <v>10.14</v>
      </c>
    </row>
    <row r="353" spans="10:48">
      <c r="J353" s="2"/>
      <c r="K353" s="2"/>
      <c r="L353" s="2"/>
      <c r="M353" s="2"/>
      <c r="N353" s="2"/>
      <c r="AJ353" s="2"/>
      <c r="AL353" s="4" t="s">
        <v>155</v>
      </c>
      <c r="AM353" s="4" t="s">
        <v>839</v>
      </c>
      <c r="AO353" s="8" t="s">
        <v>705</v>
      </c>
      <c r="AP353" s="12">
        <v>0.03</v>
      </c>
      <c r="AQ353" s="154" t="s">
        <v>188</v>
      </c>
      <c r="AR353" s="148" t="s">
        <v>838</v>
      </c>
      <c r="AS353" s="160" t="str">
        <f t="shared" si="61"/>
        <v>静岡県浜松市</v>
      </c>
      <c r="AT353" s="146">
        <v>10.210000000000001</v>
      </c>
      <c r="AU353" s="148">
        <v>10.17</v>
      </c>
      <c r="AV353" s="171">
        <v>10.14</v>
      </c>
    </row>
    <row r="354" spans="10:48">
      <c r="J354" s="2"/>
      <c r="K354" s="2"/>
      <c r="L354" s="2"/>
      <c r="M354" s="2"/>
      <c r="N354" s="2"/>
      <c r="AJ354" s="2"/>
      <c r="AL354" s="4" t="s">
        <v>155</v>
      </c>
      <c r="AM354" s="4" t="s">
        <v>841</v>
      </c>
      <c r="AO354" s="8" t="s">
        <v>705</v>
      </c>
      <c r="AP354" s="12">
        <v>0.03</v>
      </c>
      <c r="AQ354" s="154" t="s">
        <v>188</v>
      </c>
      <c r="AR354" s="148" t="s">
        <v>840</v>
      </c>
      <c r="AS354" s="160" t="str">
        <f t="shared" si="61"/>
        <v>静岡県沼津市</v>
      </c>
      <c r="AT354" s="146">
        <v>10.210000000000001</v>
      </c>
      <c r="AU354" s="148">
        <v>10.17</v>
      </c>
      <c r="AV354" s="171">
        <v>10.14</v>
      </c>
    </row>
    <row r="355" spans="10:48">
      <c r="J355" s="2"/>
      <c r="K355" s="2"/>
      <c r="L355" s="2"/>
      <c r="M355" s="2"/>
      <c r="N355" s="2"/>
      <c r="AJ355" s="2"/>
      <c r="AL355" s="4" t="s">
        <v>158</v>
      </c>
      <c r="AM355" s="4" t="s">
        <v>843</v>
      </c>
      <c r="AO355" s="8" t="s">
        <v>705</v>
      </c>
      <c r="AP355" s="12">
        <v>0.03</v>
      </c>
      <c r="AQ355" s="154" t="s">
        <v>188</v>
      </c>
      <c r="AR355" s="148" t="s">
        <v>842</v>
      </c>
      <c r="AS355" s="160" t="str">
        <f t="shared" si="61"/>
        <v>静岡県三島市</v>
      </c>
      <c r="AT355" s="146">
        <v>10.210000000000001</v>
      </c>
      <c r="AU355" s="148">
        <v>10.17</v>
      </c>
      <c r="AV355" s="171">
        <v>10.14</v>
      </c>
    </row>
    <row r="356" spans="10:48">
      <c r="J356" s="2"/>
      <c r="K356" s="2"/>
      <c r="L356" s="2"/>
      <c r="M356" s="2"/>
      <c r="N356" s="2"/>
      <c r="AJ356" s="2"/>
      <c r="AL356" s="4" t="s">
        <v>158</v>
      </c>
      <c r="AM356" s="4" t="s">
        <v>845</v>
      </c>
      <c r="AO356" s="8" t="s">
        <v>705</v>
      </c>
      <c r="AP356" s="12">
        <v>0.03</v>
      </c>
      <c r="AQ356" s="154" t="s">
        <v>188</v>
      </c>
      <c r="AR356" s="148" t="s">
        <v>844</v>
      </c>
      <c r="AS356" s="160" t="str">
        <f t="shared" si="61"/>
        <v>静岡県富士宮市</v>
      </c>
      <c r="AT356" s="146">
        <v>10.210000000000001</v>
      </c>
      <c r="AU356" s="148">
        <v>10.17</v>
      </c>
      <c r="AV356" s="171">
        <v>10.14</v>
      </c>
    </row>
    <row r="357" spans="10:48">
      <c r="J357" s="2"/>
      <c r="K357" s="2"/>
      <c r="L357" s="2"/>
      <c r="M357" s="2"/>
      <c r="N357" s="2"/>
      <c r="AJ357" s="2"/>
      <c r="AL357" s="4" t="s">
        <v>158</v>
      </c>
      <c r="AM357" s="4" t="s">
        <v>847</v>
      </c>
      <c r="AO357" s="8" t="s">
        <v>705</v>
      </c>
      <c r="AP357" s="12">
        <v>0.03</v>
      </c>
      <c r="AQ357" s="154" t="s">
        <v>188</v>
      </c>
      <c r="AR357" s="148" t="s">
        <v>846</v>
      </c>
      <c r="AS357" s="160" t="str">
        <f t="shared" si="61"/>
        <v>静岡県島田市</v>
      </c>
      <c r="AT357" s="146">
        <v>10.210000000000001</v>
      </c>
      <c r="AU357" s="148">
        <v>10.17</v>
      </c>
      <c r="AV357" s="171">
        <v>10.14</v>
      </c>
    </row>
    <row r="358" spans="10:48">
      <c r="J358" s="2"/>
      <c r="K358" s="2"/>
      <c r="L358" s="2"/>
      <c r="M358" s="2"/>
      <c r="N358" s="2"/>
      <c r="AJ358" s="2"/>
      <c r="AL358" s="4" t="s">
        <v>158</v>
      </c>
      <c r="AM358" s="4" t="s">
        <v>849</v>
      </c>
      <c r="AO358" s="8" t="s">
        <v>705</v>
      </c>
      <c r="AP358" s="12">
        <v>0.03</v>
      </c>
      <c r="AQ358" s="154" t="s">
        <v>188</v>
      </c>
      <c r="AR358" s="148" t="s">
        <v>848</v>
      </c>
      <c r="AS358" s="160" t="str">
        <f t="shared" si="61"/>
        <v>静岡県富士市</v>
      </c>
      <c r="AT358" s="146">
        <v>10.210000000000001</v>
      </c>
      <c r="AU358" s="148">
        <v>10.17</v>
      </c>
      <c r="AV358" s="171">
        <v>10.14</v>
      </c>
    </row>
    <row r="359" spans="10:48">
      <c r="J359" s="2"/>
      <c r="K359" s="2"/>
      <c r="L359" s="2"/>
      <c r="M359" s="2"/>
      <c r="N359" s="2"/>
      <c r="AJ359" s="2"/>
      <c r="AL359" s="4" t="s">
        <v>158</v>
      </c>
      <c r="AM359" s="4" t="s">
        <v>851</v>
      </c>
      <c r="AO359" s="8" t="s">
        <v>705</v>
      </c>
      <c r="AP359" s="12">
        <v>0.03</v>
      </c>
      <c r="AQ359" s="154" t="s">
        <v>188</v>
      </c>
      <c r="AR359" s="148" t="s">
        <v>850</v>
      </c>
      <c r="AS359" s="160" t="str">
        <f t="shared" si="61"/>
        <v>静岡県磐田市</v>
      </c>
      <c r="AT359" s="146">
        <v>10.210000000000001</v>
      </c>
      <c r="AU359" s="148">
        <v>10.17</v>
      </c>
      <c r="AV359" s="171">
        <v>10.14</v>
      </c>
    </row>
    <row r="360" spans="10:48">
      <c r="J360" s="2"/>
      <c r="K360" s="2"/>
      <c r="L360" s="2"/>
      <c r="M360" s="2"/>
      <c r="N360" s="2"/>
      <c r="AJ360" s="2"/>
      <c r="AL360" s="4" t="s">
        <v>158</v>
      </c>
      <c r="AM360" s="4" t="s">
        <v>853</v>
      </c>
      <c r="AO360" s="8" t="s">
        <v>705</v>
      </c>
      <c r="AP360" s="12">
        <v>0.03</v>
      </c>
      <c r="AQ360" s="154" t="s">
        <v>188</v>
      </c>
      <c r="AR360" s="148" t="s">
        <v>852</v>
      </c>
      <c r="AS360" s="160" t="str">
        <f t="shared" si="61"/>
        <v>静岡県焼津市</v>
      </c>
      <c r="AT360" s="146">
        <v>10.210000000000001</v>
      </c>
      <c r="AU360" s="148">
        <v>10.17</v>
      </c>
      <c r="AV360" s="171">
        <v>10.14</v>
      </c>
    </row>
    <row r="361" spans="10:48">
      <c r="J361" s="2"/>
      <c r="K361" s="2"/>
      <c r="L361" s="2"/>
      <c r="M361" s="2"/>
      <c r="N361" s="2"/>
      <c r="AJ361" s="2"/>
      <c r="AL361" s="4" t="s">
        <v>158</v>
      </c>
      <c r="AM361" s="4" t="s">
        <v>855</v>
      </c>
      <c r="AO361" s="8" t="s">
        <v>705</v>
      </c>
      <c r="AP361" s="12">
        <v>0.03</v>
      </c>
      <c r="AQ361" s="154" t="s">
        <v>188</v>
      </c>
      <c r="AR361" s="148" t="s">
        <v>854</v>
      </c>
      <c r="AS361" s="160" t="str">
        <f t="shared" si="61"/>
        <v>静岡県掛川市</v>
      </c>
      <c r="AT361" s="146">
        <v>10.210000000000001</v>
      </c>
      <c r="AU361" s="148">
        <v>10.17</v>
      </c>
      <c r="AV361" s="171">
        <v>10.14</v>
      </c>
    </row>
    <row r="362" spans="10:48">
      <c r="J362" s="2"/>
      <c r="K362" s="2"/>
      <c r="L362" s="2"/>
      <c r="M362" s="2"/>
      <c r="N362" s="2"/>
      <c r="AJ362" s="2"/>
      <c r="AL362" s="4" t="s">
        <v>158</v>
      </c>
      <c r="AM362" s="4" t="s">
        <v>857</v>
      </c>
      <c r="AO362" s="8" t="s">
        <v>705</v>
      </c>
      <c r="AP362" s="12">
        <v>0.03</v>
      </c>
      <c r="AQ362" s="154" t="s">
        <v>188</v>
      </c>
      <c r="AR362" s="148" t="s">
        <v>856</v>
      </c>
      <c r="AS362" s="160" t="str">
        <f t="shared" si="61"/>
        <v>静岡県藤枝市</v>
      </c>
      <c r="AT362" s="146">
        <v>10.210000000000001</v>
      </c>
      <c r="AU362" s="148">
        <v>10.17</v>
      </c>
      <c r="AV362" s="171">
        <v>10.14</v>
      </c>
    </row>
    <row r="363" spans="10:48">
      <c r="J363" s="2"/>
      <c r="K363" s="2"/>
      <c r="L363" s="2"/>
      <c r="M363" s="2"/>
      <c r="N363" s="2"/>
      <c r="AJ363" s="2"/>
      <c r="AL363" s="4" t="s">
        <v>158</v>
      </c>
      <c r="AM363" s="4" t="s">
        <v>859</v>
      </c>
      <c r="AO363" s="8" t="s">
        <v>705</v>
      </c>
      <c r="AP363" s="12">
        <v>0.03</v>
      </c>
      <c r="AQ363" s="154" t="s">
        <v>188</v>
      </c>
      <c r="AR363" s="148" t="s">
        <v>858</v>
      </c>
      <c r="AS363" s="160" t="str">
        <f t="shared" si="61"/>
        <v>静岡県御殿場市</v>
      </c>
      <c r="AT363" s="146">
        <v>10.210000000000001</v>
      </c>
      <c r="AU363" s="148">
        <v>10.17</v>
      </c>
      <c r="AV363" s="171">
        <v>10.14</v>
      </c>
    </row>
    <row r="364" spans="10:48">
      <c r="J364" s="2"/>
      <c r="K364" s="2"/>
      <c r="L364" s="2"/>
      <c r="M364" s="2"/>
      <c r="N364" s="2"/>
      <c r="AJ364" s="2"/>
      <c r="AL364" s="4" t="s">
        <v>158</v>
      </c>
      <c r="AM364" s="4" t="s">
        <v>861</v>
      </c>
      <c r="AO364" s="8" t="s">
        <v>705</v>
      </c>
      <c r="AP364" s="12">
        <v>0.03</v>
      </c>
      <c r="AQ364" s="154" t="s">
        <v>188</v>
      </c>
      <c r="AR364" s="148" t="s">
        <v>860</v>
      </c>
      <c r="AS364" s="160" t="str">
        <f t="shared" si="61"/>
        <v>静岡県袋井市</v>
      </c>
      <c r="AT364" s="146">
        <v>10.210000000000001</v>
      </c>
      <c r="AU364" s="148">
        <v>10.17</v>
      </c>
      <c r="AV364" s="171">
        <v>10.14</v>
      </c>
    </row>
    <row r="365" spans="10:48">
      <c r="J365" s="2"/>
      <c r="K365" s="2"/>
      <c r="L365" s="2"/>
      <c r="M365" s="2"/>
      <c r="N365" s="2"/>
      <c r="AJ365" s="2"/>
      <c r="AL365" s="4" t="s">
        <v>158</v>
      </c>
      <c r="AM365" s="4" t="s">
        <v>863</v>
      </c>
      <c r="AO365" s="8" t="s">
        <v>705</v>
      </c>
      <c r="AP365" s="12">
        <v>0.03</v>
      </c>
      <c r="AQ365" s="154" t="s">
        <v>188</v>
      </c>
      <c r="AR365" s="148" t="s">
        <v>862</v>
      </c>
      <c r="AS365" s="160" t="str">
        <f t="shared" si="61"/>
        <v>静岡県裾野市</v>
      </c>
      <c r="AT365" s="146">
        <v>10.210000000000001</v>
      </c>
      <c r="AU365" s="148">
        <v>10.17</v>
      </c>
      <c r="AV365" s="171">
        <v>10.14</v>
      </c>
    </row>
    <row r="366" spans="10:48">
      <c r="J366" s="2"/>
      <c r="K366" s="2"/>
      <c r="L366" s="2"/>
      <c r="M366" s="2"/>
      <c r="N366" s="2"/>
      <c r="AJ366" s="2"/>
      <c r="AL366" s="4" t="s">
        <v>158</v>
      </c>
      <c r="AM366" s="4" t="s">
        <v>217</v>
      </c>
      <c r="AO366" s="8" t="s">
        <v>705</v>
      </c>
      <c r="AP366" s="12">
        <v>0.03</v>
      </c>
      <c r="AQ366" s="154" t="s">
        <v>188</v>
      </c>
      <c r="AR366" s="148" t="s">
        <v>864</v>
      </c>
      <c r="AS366" s="160" t="str">
        <f t="shared" si="61"/>
        <v>静岡県函南町</v>
      </c>
      <c r="AT366" s="146">
        <v>10.210000000000001</v>
      </c>
      <c r="AU366" s="148">
        <v>10.17</v>
      </c>
      <c r="AV366" s="171">
        <v>10.14</v>
      </c>
    </row>
    <row r="367" spans="10:48">
      <c r="J367" s="2"/>
      <c r="K367" s="2"/>
      <c r="L367" s="2"/>
      <c r="M367" s="2"/>
      <c r="N367" s="2"/>
      <c r="AJ367" s="2"/>
      <c r="AL367" s="4" t="s">
        <v>158</v>
      </c>
      <c r="AM367" s="4" t="s">
        <v>865</v>
      </c>
      <c r="AO367" s="8" t="s">
        <v>705</v>
      </c>
      <c r="AP367" s="12">
        <v>0.03</v>
      </c>
      <c r="AQ367" s="154" t="s">
        <v>188</v>
      </c>
      <c r="AR367" s="148" t="s">
        <v>1948</v>
      </c>
      <c r="AS367" s="160" t="str">
        <f t="shared" si="61"/>
        <v>静岡県清水町</v>
      </c>
      <c r="AT367" s="146">
        <v>10.210000000000001</v>
      </c>
      <c r="AU367" s="148">
        <v>10.17</v>
      </c>
      <c r="AV367" s="171">
        <v>10.14</v>
      </c>
    </row>
    <row r="368" spans="10:48">
      <c r="J368" s="2"/>
      <c r="K368" s="2"/>
      <c r="L368" s="2"/>
      <c r="M368" s="2"/>
      <c r="N368" s="2"/>
      <c r="AJ368" s="2"/>
      <c r="AL368" s="4" t="s">
        <v>158</v>
      </c>
      <c r="AM368" s="4" t="s">
        <v>867</v>
      </c>
      <c r="AO368" s="8" t="s">
        <v>705</v>
      </c>
      <c r="AP368" s="12">
        <v>0.03</v>
      </c>
      <c r="AQ368" s="154" t="s">
        <v>188</v>
      </c>
      <c r="AR368" s="148" t="s">
        <v>866</v>
      </c>
      <c r="AS368" s="160" t="str">
        <f t="shared" si="61"/>
        <v>静岡県長泉町</v>
      </c>
      <c r="AT368" s="146">
        <v>10.210000000000001</v>
      </c>
      <c r="AU368" s="148">
        <v>10.17</v>
      </c>
      <c r="AV368" s="171">
        <v>10.14</v>
      </c>
    </row>
    <row r="369" spans="10:48">
      <c r="J369" s="2"/>
      <c r="K369" s="2"/>
      <c r="L369" s="2"/>
      <c r="M369" s="2"/>
      <c r="N369" s="2"/>
      <c r="AJ369" s="2"/>
      <c r="AL369" s="4" t="s">
        <v>158</v>
      </c>
      <c r="AM369" s="4" t="s">
        <v>869</v>
      </c>
      <c r="AO369" s="8" t="s">
        <v>705</v>
      </c>
      <c r="AP369" s="12">
        <v>0.03</v>
      </c>
      <c r="AQ369" s="154" t="s">
        <v>188</v>
      </c>
      <c r="AR369" s="148" t="s">
        <v>868</v>
      </c>
      <c r="AS369" s="160" t="str">
        <f t="shared" si="61"/>
        <v>静岡県小山町</v>
      </c>
      <c r="AT369" s="146">
        <v>10.210000000000001</v>
      </c>
      <c r="AU369" s="148">
        <v>10.17</v>
      </c>
      <c r="AV369" s="171">
        <v>10.14</v>
      </c>
    </row>
    <row r="370" spans="10:48">
      <c r="J370" s="2"/>
      <c r="K370" s="2"/>
      <c r="L370" s="2"/>
      <c r="M370" s="2"/>
      <c r="N370" s="2"/>
      <c r="AJ370" s="2"/>
      <c r="AL370" s="4" t="s">
        <v>158</v>
      </c>
      <c r="AM370" s="4" t="s">
        <v>871</v>
      </c>
      <c r="AO370" s="8" t="s">
        <v>705</v>
      </c>
      <c r="AP370" s="12">
        <v>0.03</v>
      </c>
      <c r="AQ370" s="154" t="s">
        <v>188</v>
      </c>
      <c r="AR370" s="148" t="s">
        <v>870</v>
      </c>
      <c r="AS370" s="160" t="str">
        <f t="shared" si="61"/>
        <v>静岡県川根本町</v>
      </c>
      <c r="AT370" s="146">
        <v>10.210000000000001</v>
      </c>
      <c r="AU370" s="148">
        <v>10.17</v>
      </c>
      <c r="AV370" s="171">
        <v>10.14</v>
      </c>
    </row>
    <row r="371" spans="10:48">
      <c r="J371" s="2"/>
      <c r="K371" s="2"/>
      <c r="L371" s="2"/>
      <c r="M371" s="2"/>
      <c r="N371" s="2"/>
      <c r="AJ371" s="2"/>
      <c r="AL371" s="4" t="s">
        <v>158</v>
      </c>
      <c r="AM371" s="4" t="s">
        <v>872</v>
      </c>
      <c r="AO371" s="8" t="s">
        <v>705</v>
      </c>
      <c r="AP371" s="12">
        <v>0.03</v>
      </c>
      <c r="AQ371" s="154" t="s">
        <v>188</v>
      </c>
      <c r="AR371" s="148" t="s">
        <v>1949</v>
      </c>
      <c r="AS371" s="160" t="str">
        <f t="shared" si="61"/>
        <v>静岡県森町</v>
      </c>
      <c r="AT371" s="146">
        <v>10.210000000000001</v>
      </c>
      <c r="AU371" s="148">
        <v>10.17</v>
      </c>
      <c r="AV371" s="171">
        <v>10.14</v>
      </c>
    </row>
    <row r="372" spans="10:48">
      <c r="J372" s="2"/>
      <c r="K372" s="2"/>
      <c r="L372" s="2"/>
      <c r="M372" s="2"/>
      <c r="N372" s="2"/>
      <c r="AJ372" s="2"/>
      <c r="AL372" s="4" t="s">
        <v>158</v>
      </c>
      <c r="AM372" s="4" t="s">
        <v>874</v>
      </c>
      <c r="AO372" s="8" t="s">
        <v>705</v>
      </c>
      <c r="AP372" s="12">
        <v>0.03</v>
      </c>
      <c r="AQ372" s="154" t="s">
        <v>190</v>
      </c>
      <c r="AR372" s="148" t="s">
        <v>873</v>
      </c>
      <c r="AS372" s="160" t="str">
        <f t="shared" si="61"/>
        <v>愛知県豊橋市</v>
      </c>
      <c r="AT372" s="146">
        <v>10.210000000000001</v>
      </c>
      <c r="AU372" s="148">
        <v>10.17</v>
      </c>
      <c r="AV372" s="171">
        <v>10.14</v>
      </c>
    </row>
    <row r="373" spans="10:48">
      <c r="J373" s="2"/>
      <c r="K373" s="2"/>
      <c r="L373" s="2"/>
      <c r="M373" s="2"/>
      <c r="N373" s="2"/>
      <c r="AJ373" s="2"/>
      <c r="AL373" s="4" t="s">
        <v>158</v>
      </c>
      <c r="AM373" s="4" t="s">
        <v>876</v>
      </c>
      <c r="AO373" s="8" t="s">
        <v>705</v>
      </c>
      <c r="AP373" s="12">
        <v>0.03</v>
      </c>
      <c r="AQ373" s="154" t="s">
        <v>190</v>
      </c>
      <c r="AR373" s="148" t="s">
        <v>875</v>
      </c>
      <c r="AS373" s="160" t="str">
        <f t="shared" si="61"/>
        <v>愛知県半田市</v>
      </c>
      <c r="AT373" s="146">
        <v>10.210000000000001</v>
      </c>
      <c r="AU373" s="148">
        <v>10.17</v>
      </c>
      <c r="AV373" s="171">
        <v>10.14</v>
      </c>
    </row>
    <row r="374" spans="10:48">
      <c r="J374" s="2"/>
      <c r="K374" s="2"/>
      <c r="L374" s="2"/>
      <c r="M374" s="2"/>
      <c r="N374" s="2"/>
      <c r="AJ374" s="2"/>
      <c r="AL374" s="4" t="s">
        <v>158</v>
      </c>
      <c r="AM374" s="4" t="s">
        <v>878</v>
      </c>
      <c r="AO374" s="8" t="s">
        <v>705</v>
      </c>
      <c r="AP374" s="12">
        <v>0.03</v>
      </c>
      <c r="AQ374" s="154" t="s">
        <v>190</v>
      </c>
      <c r="AR374" s="148" t="s">
        <v>877</v>
      </c>
      <c r="AS374" s="160" t="str">
        <f t="shared" si="61"/>
        <v>愛知県豊川市</v>
      </c>
      <c r="AT374" s="146">
        <v>10.210000000000001</v>
      </c>
      <c r="AU374" s="148">
        <v>10.17</v>
      </c>
      <c r="AV374" s="171">
        <v>10.14</v>
      </c>
    </row>
    <row r="375" spans="10:48">
      <c r="J375" s="2"/>
      <c r="K375" s="2"/>
      <c r="L375" s="2"/>
      <c r="M375" s="2"/>
      <c r="N375" s="2"/>
      <c r="AJ375" s="2"/>
      <c r="AL375" s="4" t="s">
        <v>158</v>
      </c>
      <c r="AM375" s="4" t="s">
        <v>880</v>
      </c>
      <c r="AO375" s="8" t="s">
        <v>705</v>
      </c>
      <c r="AP375" s="12">
        <v>0.03</v>
      </c>
      <c r="AQ375" s="154" t="s">
        <v>190</v>
      </c>
      <c r="AR375" s="148" t="s">
        <v>879</v>
      </c>
      <c r="AS375" s="160" t="str">
        <f t="shared" si="61"/>
        <v>愛知県蒲郡市</v>
      </c>
      <c r="AT375" s="146">
        <v>10.210000000000001</v>
      </c>
      <c r="AU375" s="148">
        <v>10.17</v>
      </c>
      <c r="AV375" s="171">
        <v>10.14</v>
      </c>
    </row>
    <row r="376" spans="10:48">
      <c r="J376" s="2"/>
      <c r="K376" s="2"/>
      <c r="L376" s="2"/>
      <c r="M376" s="2"/>
      <c r="N376" s="2"/>
      <c r="AJ376" s="2"/>
      <c r="AL376" s="4" t="s">
        <v>158</v>
      </c>
      <c r="AM376" s="4" t="s">
        <v>882</v>
      </c>
      <c r="AO376" s="8" t="s">
        <v>705</v>
      </c>
      <c r="AP376" s="12">
        <v>0.03</v>
      </c>
      <c r="AQ376" s="154" t="s">
        <v>190</v>
      </c>
      <c r="AR376" s="148" t="s">
        <v>881</v>
      </c>
      <c r="AS376" s="160" t="str">
        <f t="shared" si="61"/>
        <v>愛知県常滑市</v>
      </c>
      <c r="AT376" s="146">
        <v>10.210000000000001</v>
      </c>
      <c r="AU376" s="148">
        <v>10.17</v>
      </c>
      <c r="AV376" s="171">
        <v>10.14</v>
      </c>
    </row>
    <row r="377" spans="10:48">
      <c r="J377" s="2"/>
      <c r="K377" s="2"/>
      <c r="L377" s="2"/>
      <c r="M377" s="2"/>
      <c r="N377" s="2"/>
      <c r="AJ377" s="2"/>
      <c r="AL377" s="4" t="s">
        <v>158</v>
      </c>
      <c r="AM377" s="4" t="s">
        <v>884</v>
      </c>
      <c r="AO377" s="8" t="s">
        <v>705</v>
      </c>
      <c r="AP377" s="12">
        <v>0.03</v>
      </c>
      <c r="AQ377" s="154" t="s">
        <v>190</v>
      </c>
      <c r="AR377" s="148" t="s">
        <v>883</v>
      </c>
      <c r="AS377" s="160" t="str">
        <f t="shared" si="61"/>
        <v>愛知県小牧市</v>
      </c>
      <c r="AT377" s="146">
        <v>10.210000000000001</v>
      </c>
      <c r="AU377" s="148">
        <v>10.17</v>
      </c>
      <c r="AV377" s="171">
        <v>10.14</v>
      </c>
    </row>
    <row r="378" spans="10:48">
      <c r="J378" s="2"/>
      <c r="K378" s="2"/>
      <c r="L378" s="2"/>
      <c r="M378" s="2"/>
      <c r="N378" s="2"/>
      <c r="AJ378" s="2"/>
      <c r="AL378" s="4" t="s">
        <v>158</v>
      </c>
      <c r="AM378" s="4" t="s">
        <v>886</v>
      </c>
      <c r="AO378" s="8" t="s">
        <v>705</v>
      </c>
      <c r="AP378" s="12">
        <v>0.03</v>
      </c>
      <c r="AQ378" s="154" t="s">
        <v>190</v>
      </c>
      <c r="AR378" s="148" t="s">
        <v>885</v>
      </c>
      <c r="AS378" s="160" t="str">
        <f t="shared" si="61"/>
        <v>愛知県新城市</v>
      </c>
      <c r="AT378" s="146">
        <v>10.210000000000001</v>
      </c>
      <c r="AU378" s="148">
        <v>10.17</v>
      </c>
      <c r="AV378" s="171">
        <v>10.14</v>
      </c>
    </row>
    <row r="379" spans="10:48">
      <c r="J379" s="2"/>
      <c r="K379" s="2"/>
      <c r="L379" s="2"/>
      <c r="M379" s="2"/>
      <c r="N379" s="2"/>
      <c r="AJ379" s="2"/>
      <c r="AL379" s="4" t="s">
        <v>158</v>
      </c>
      <c r="AM379" s="4" t="s">
        <v>888</v>
      </c>
      <c r="AO379" s="8" t="s">
        <v>705</v>
      </c>
      <c r="AP379" s="12">
        <v>0.03</v>
      </c>
      <c r="AQ379" s="154" t="s">
        <v>190</v>
      </c>
      <c r="AR379" s="148" t="s">
        <v>887</v>
      </c>
      <c r="AS379" s="160" t="str">
        <f t="shared" si="61"/>
        <v>愛知県東海市</v>
      </c>
      <c r="AT379" s="146">
        <v>10.210000000000001</v>
      </c>
      <c r="AU379" s="148">
        <v>10.17</v>
      </c>
      <c r="AV379" s="171">
        <v>10.14</v>
      </c>
    </row>
    <row r="380" spans="10:48">
      <c r="J380" s="2"/>
      <c r="K380" s="2"/>
      <c r="L380" s="2"/>
      <c r="M380" s="2"/>
      <c r="N380" s="2"/>
      <c r="AJ380" s="2"/>
      <c r="AL380" s="4" t="s">
        <v>158</v>
      </c>
      <c r="AM380" s="4" t="s">
        <v>890</v>
      </c>
      <c r="AO380" s="8" t="s">
        <v>705</v>
      </c>
      <c r="AP380" s="12">
        <v>0.03</v>
      </c>
      <c r="AQ380" s="154" t="s">
        <v>190</v>
      </c>
      <c r="AR380" s="148" t="s">
        <v>889</v>
      </c>
      <c r="AS380" s="160" t="str">
        <f t="shared" si="61"/>
        <v>愛知県大府市</v>
      </c>
      <c r="AT380" s="146">
        <v>10.210000000000001</v>
      </c>
      <c r="AU380" s="148">
        <v>10.17</v>
      </c>
      <c r="AV380" s="171">
        <v>10.14</v>
      </c>
    </row>
    <row r="381" spans="10:48">
      <c r="J381" s="2"/>
      <c r="K381" s="2"/>
      <c r="L381" s="2"/>
      <c r="M381" s="2"/>
      <c r="N381" s="2"/>
      <c r="AJ381" s="2"/>
      <c r="AL381" s="4" t="s">
        <v>158</v>
      </c>
      <c r="AM381" s="4" t="s">
        <v>892</v>
      </c>
      <c r="AO381" s="8" t="s">
        <v>705</v>
      </c>
      <c r="AP381" s="12">
        <v>0.03</v>
      </c>
      <c r="AQ381" s="154" t="s">
        <v>190</v>
      </c>
      <c r="AR381" s="148" t="s">
        <v>891</v>
      </c>
      <c r="AS381" s="160" t="str">
        <f t="shared" si="61"/>
        <v>愛知県知多市</v>
      </c>
      <c r="AT381" s="146">
        <v>10.210000000000001</v>
      </c>
      <c r="AU381" s="148">
        <v>10.17</v>
      </c>
      <c r="AV381" s="171">
        <v>10.14</v>
      </c>
    </row>
    <row r="382" spans="10:48">
      <c r="J382" s="2"/>
      <c r="K382" s="2"/>
      <c r="L382" s="2"/>
      <c r="M382" s="2"/>
      <c r="N382" s="2"/>
      <c r="AJ382" s="2"/>
      <c r="AL382" s="4" t="s">
        <v>158</v>
      </c>
      <c r="AM382" s="4" t="s">
        <v>894</v>
      </c>
      <c r="AO382" s="8" t="s">
        <v>705</v>
      </c>
      <c r="AP382" s="12">
        <v>0.03</v>
      </c>
      <c r="AQ382" s="154" t="s">
        <v>190</v>
      </c>
      <c r="AR382" s="148" t="s">
        <v>893</v>
      </c>
      <c r="AS382" s="160" t="str">
        <f t="shared" si="61"/>
        <v>愛知県高浜市</v>
      </c>
      <c r="AT382" s="146">
        <v>10.210000000000001</v>
      </c>
      <c r="AU382" s="148">
        <v>10.17</v>
      </c>
      <c r="AV382" s="171">
        <v>10.14</v>
      </c>
    </row>
    <row r="383" spans="10:48">
      <c r="J383" s="2"/>
      <c r="K383" s="2"/>
      <c r="L383" s="2"/>
      <c r="M383" s="2"/>
      <c r="N383" s="2"/>
      <c r="AJ383" s="2"/>
      <c r="AL383" s="4" t="s">
        <v>158</v>
      </c>
      <c r="AM383" s="4" t="s">
        <v>896</v>
      </c>
      <c r="AO383" s="8" t="s">
        <v>705</v>
      </c>
      <c r="AP383" s="12">
        <v>0.03</v>
      </c>
      <c r="AQ383" s="154" t="s">
        <v>190</v>
      </c>
      <c r="AR383" s="148" t="s">
        <v>895</v>
      </c>
      <c r="AS383" s="160" t="str">
        <f t="shared" si="61"/>
        <v>愛知県田原市</v>
      </c>
      <c r="AT383" s="146">
        <v>10.210000000000001</v>
      </c>
      <c r="AU383" s="148">
        <v>10.17</v>
      </c>
      <c r="AV383" s="171">
        <v>10.14</v>
      </c>
    </row>
    <row r="384" spans="10:48">
      <c r="J384" s="2"/>
      <c r="K384" s="2"/>
      <c r="L384" s="2"/>
      <c r="M384" s="2"/>
      <c r="N384" s="2"/>
      <c r="AJ384" s="2"/>
      <c r="AL384" s="4" t="s">
        <v>158</v>
      </c>
      <c r="AM384" s="4" t="s">
        <v>898</v>
      </c>
      <c r="AO384" s="8" t="s">
        <v>705</v>
      </c>
      <c r="AP384" s="12">
        <v>0.03</v>
      </c>
      <c r="AQ384" s="154" t="s">
        <v>190</v>
      </c>
      <c r="AR384" s="148" t="s">
        <v>897</v>
      </c>
      <c r="AS384" s="160" t="str">
        <f t="shared" si="61"/>
        <v>愛知県大口町</v>
      </c>
      <c r="AT384" s="146">
        <v>10.210000000000001</v>
      </c>
      <c r="AU384" s="148">
        <v>10.17</v>
      </c>
      <c r="AV384" s="171">
        <v>10.14</v>
      </c>
    </row>
    <row r="385" spans="10:48">
      <c r="J385" s="2"/>
      <c r="K385" s="2"/>
      <c r="L385" s="2"/>
      <c r="M385" s="2"/>
      <c r="N385" s="2"/>
      <c r="AJ385" s="2"/>
      <c r="AL385" s="4" t="s">
        <v>158</v>
      </c>
      <c r="AM385" s="4" t="s">
        <v>900</v>
      </c>
      <c r="AO385" s="8" t="s">
        <v>705</v>
      </c>
      <c r="AP385" s="12">
        <v>0.03</v>
      </c>
      <c r="AQ385" s="154" t="s">
        <v>190</v>
      </c>
      <c r="AR385" s="148" t="s">
        <v>899</v>
      </c>
      <c r="AS385" s="160" t="str">
        <f t="shared" si="61"/>
        <v>愛知県扶桑町</v>
      </c>
      <c r="AT385" s="146">
        <v>10.210000000000001</v>
      </c>
      <c r="AU385" s="148">
        <v>10.17</v>
      </c>
      <c r="AV385" s="171">
        <v>10.14</v>
      </c>
    </row>
    <row r="386" spans="10:48">
      <c r="J386" s="2"/>
      <c r="K386" s="2"/>
      <c r="L386" s="2"/>
      <c r="M386" s="2"/>
      <c r="N386" s="2"/>
      <c r="AJ386" s="2"/>
      <c r="AL386" s="4" t="s">
        <v>158</v>
      </c>
      <c r="AM386" s="4" t="s">
        <v>816</v>
      </c>
      <c r="AO386" s="8" t="s">
        <v>705</v>
      </c>
      <c r="AP386" s="12">
        <v>0.03</v>
      </c>
      <c r="AQ386" s="154" t="s">
        <v>190</v>
      </c>
      <c r="AR386" s="148" t="s">
        <v>901</v>
      </c>
      <c r="AS386" s="160" t="str">
        <f t="shared" si="61"/>
        <v>愛知県阿久比町</v>
      </c>
      <c r="AT386" s="146">
        <v>10.210000000000001</v>
      </c>
      <c r="AU386" s="148">
        <v>10.17</v>
      </c>
      <c r="AV386" s="171">
        <v>10.14</v>
      </c>
    </row>
    <row r="387" spans="10:48">
      <c r="J387" s="2"/>
      <c r="K387" s="2"/>
      <c r="L387" s="2"/>
      <c r="M387" s="2"/>
      <c r="N387" s="2"/>
      <c r="AJ387" s="2"/>
      <c r="AL387" s="4" t="s">
        <v>158</v>
      </c>
      <c r="AM387" s="4" t="s">
        <v>903</v>
      </c>
      <c r="AO387" s="8" t="s">
        <v>705</v>
      </c>
      <c r="AP387" s="12">
        <v>0.03</v>
      </c>
      <c r="AQ387" s="154" t="s">
        <v>190</v>
      </c>
      <c r="AR387" s="148" t="s">
        <v>902</v>
      </c>
      <c r="AS387" s="160" t="str">
        <f t="shared" si="61"/>
        <v>愛知県東浦町</v>
      </c>
      <c r="AT387" s="146">
        <v>10.210000000000001</v>
      </c>
      <c r="AU387" s="148">
        <v>10.17</v>
      </c>
      <c r="AV387" s="171">
        <v>10.14</v>
      </c>
    </row>
    <row r="388" spans="10:48">
      <c r="J388" s="2"/>
      <c r="K388" s="2"/>
      <c r="L388" s="2"/>
      <c r="M388" s="2"/>
      <c r="N388" s="2"/>
      <c r="AJ388" s="2"/>
      <c r="AL388" s="4" t="s">
        <v>158</v>
      </c>
      <c r="AM388" s="4" t="s">
        <v>904</v>
      </c>
      <c r="AO388" s="8" t="s">
        <v>705</v>
      </c>
      <c r="AP388" s="12">
        <v>0.03</v>
      </c>
      <c r="AQ388" s="154" t="s">
        <v>190</v>
      </c>
      <c r="AR388" s="148" t="s">
        <v>2366</v>
      </c>
      <c r="AS388" s="160" t="str">
        <f t="shared" ref="AS388:AS451" si="62">AQ388&amp;AR388</f>
        <v>愛知県武豊町</v>
      </c>
      <c r="AT388" s="146">
        <v>10.210000000000001</v>
      </c>
      <c r="AU388" s="148">
        <v>10.17</v>
      </c>
      <c r="AV388" s="171">
        <v>10.14</v>
      </c>
    </row>
    <row r="389" spans="10:48">
      <c r="J389" s="2"/>
      <c r="K389" s="2"/>
      <c r="L389" s="2"/>
      <c r="M389" s="2"/>
      <c r="N389" s="2"/>
      <c r="AJ389" s="2"/>
      <c r="AL389" s="4" t="s">
        <v>158</v>
      </c>
      <c r="AM389" s="4" t="s">
        <v>906</v>
      </c>
      <c r="AO389" s="8" t="s">
        <v>705</v>
      </c>
      <c r="AP389" s="12">
        <v>0.03</v>
      </c>
      <c r="AQ389" s="154" t="s">
        <v>190</v>
      </c>
      <c r="AR389" s="148" t="s">
        <v>905</v>
      </c>
      <c r="AS389" s="160" t="str">
        <f t="shared" si="62"/>
        <v>愛知県幸田町</v>
      </c>
      <c r="AT389" s="146">
        <v>10.210000000000001</v>
      </c>
      <c r="AU389" s="148">
        <v>10.17</v>
      </c>
      <c r="AV389" s="171">
        <v>10.14</v>
      </c>
    </row>
    <row r="390" spans="10:48">
      <c r="J390" s="2"/>
      <c r="K390" s="2"/>
      <c r="L390" s="2"/>
      <c r="M390" s="2"/>
      <c r="N390" s="2"/>
      <c r="AJ390" s="2"/>
      <c r="AL390" s="4" t="s">
        <v>158</v>
      </c>
      <c r="AM390" s="4" t="s">
        <v>908</v>
      </c>
      <c r="AO390" s="8" t="s">
        <v>705</v>
      </c>
      <c r="AP390" s="12">
        <v>0.03</v>
      </c>
      <c r="AQ390" s="154" t="s">
        <v>190</v>
      </c>
      <c r="AR390" s="148" t="s">
        <v>907</v>
      </c>
      <c r="AS390" s="160" t="str">
        <f t="shared" si="62"/>
        <v>愛知県設楽町</v>
      </c>
      <c r="AT390" s="146">
        <v>10.210000000000001</v>
      </c>
      <c r="AU390" s="148">
        <v>10.17</v>
      </c>
      <c r="AV390" s="171">
        <v>10.14</v>
      </c>
    </row>
    <row r="391" spans="10:48">
      <c r="J391" s="2"/>
      <c r="K391" s="2"/>
      <c r="L391" s="2"/>
      <c r="M391" s="2"/>
      <c r="N391" s="2"/>
      <c r="AJ391" s="2"/>
      <c r="AL391" s="4" t="s">
        <v>158</v>
      </c>
      <c r="AM391" s="4" t="s">
        <v>910</v>
      </c>
      <c r="AO391" s="8" t="s">
        <v>705</v>
      </c>
      <c r="AP391" s="12">
        <v>0.03</v>
      </c>
      <c r="AQ391" s="154" t="s">
        <v>190</v>
      </c>
      <c r="AR391" s="148" t="s">
        <v>909</v>
      </c>
      <c r="AS391" s="160" t="str">
        <f t="shared" si="62"/>
        <v>愛知県東栄町</v>
      </c>
      <c r="AT391" s="146">
        <v>10.210000000000001</v>
      </c>
      <c r="AU391" s="148">
        <v>10.17</v>
      </c>
      <c r="AV391" s="171">
        <v>10.14</v>
      </c>
    </row>
    <row r="392" spans="10:48">
      <c r="J392" s="2"/>
      <c r="K392" s="2"/>
      <c r="L392" s="2"/>
      <c r="M392" s="2"/>
      <c r="N392" s="2"/>
      <c r="AJ392" s="2"/>
      <c r="AL392" s="4" t="s">
        <v>158</v>
      </c>
      <c r="AM392" s="4" t="s">
        <v>912</v>
      </c>
      <c r="AO392" s="8" t="s">
        <v>705</v>
      </c>
      <c r="AP392" s="12">
        <v>0.03</v>
      </c>
      <c r="AQ392" s="154" t="s">
        <v>190</v>
      </c>
      <c r="AR392" s="148" t="s">
        <v>911</v>
      </c>
      <c r="AS392" s="160" t="str">
        <f t="shared" si="62"/>
        <v>愛知県豊根村</v>
      </c>
      <c r="AT392" s="146">
        <v>10.210000000000001</v>
      </c>
      <c r="AU392" s="148">
        <v>10.17</v>
      </c>
      <c r="AV392" s="171">
        <v>10.14</v>
      </c>
    </row>
    <row r="393" spans="10:48">
      <c r="J393" s="2"/>
      <c r="K393" s="2"/>
      <c r="L393" s="2"/>
      <c r="M393" s="2"/>
      <c r="N393" s="2"/>
      <c r="AJ393" s="2"/>
      <c r="AL393" s="4" t="s">
        <v>158</v>
      </c>
      <c r="AM393" s="4" t="s">
        <v>914</v>
      </c>
      <c r="AO393" s="8" t="s">
        <v>705</v>
      </c>
      <c r="AP393" s="12">
        <v>0.03</v>
      </c>
      <c r="AQ393" s="154" t="s">
        <v>192</v>
      </c>
      <c r="AR393" s="148" t="s">
        <v>913</v>
      </c>
      <c r="AS393" s="160" t="str">
        <f t="shared" si="62"/>
        <v>三重県名張市</v>
      </c>
      <c r="AT393" s="146">
        <v>10.210000000000001</v>
      </c>
      <c r="AU393" s="148">
        <v>10.17</v>
      </c>
      <c r="AV393" s="171">
        <v>10.14</v>
      </c>
    </row>
    <row r="394" spans="10:48">
      <c r="J394" s="2"/>
      <c r="K394" s="2"/>
      <c r="L394" s="2"/>
      <c r="M394" s="2"/>
      <c r="N394" s="2"/>
      <c r="AJ394" s="2"/>
      <c r="AL394" s="4" t="s">
        <v>158</v>
      </c>
      <c r="AM394" s="4" t="s">
        <v>916</v>
      </c>
      <c r="AO394" s="8" t="s">
        <v>705</v>
      </c>
      <c r="AP394" s="12">
        <v>0.03</v>
      </c>
      <c r="AQ394" s="154" t="s">
        <v>192</v>
      </c>
      <c r="AR394" s="148" t="s">
        <v>915</v>
      </c>
      <c r="AS394" s="160" t="str">
        <f t="shared" si="62"/>
        <v>三重県いなべ市</v>
      </c>
      <c r="AT394" s="146">
        <v>10.210000000000001</v>
      </c>
      <c r="AU394" s="148">
        <v>10.17</v>
      </c>
      <c r="AV394" s="171">
        <v>10.14</v>
      </c>
    </row>
    <row r="395" spans="10:48">
      <c r="J395" s="2"/>
      <c r="K395" s="2"/>
      <c r="L395" s="2"/>
      <c r="M395" s="2"/>
      <c r="N395" s="2"/>
      <c r="AJ395" s="2"/>
      <c r="AL395" s="4" t="s">
        <v>158</v>
      </c>
      <c r="AM395" s="4" t="s">
        <v>918</v>
      </c>
      <c r="AO395" s="8" t="s">
        <v>705</v>
      </c>
      <c r="AP395" s="12">
        <v>0.03</v>
      </c>
      <c r="AQ395" s="154" t="s">
        <v>192</v>
      </c>
      <c r="AR395" s="148" t="s">
        <v>917</v>
      </c>
      <c r="AS395" s="160" t="str">
        <f t="shared" si="62"/>
        <v>三重県伊賀市</v>
      </c>
      <c r="AT395" s="146">
        <v>10.210000000000001</v>
      </c>
      <c r="AU395" s="148">
        <v>10.17</v>
      </c>
      <c r="AV395" s="171">
        <v>10.14</v>
      </c>
    </row>
    <row r="396" spans="10:48">
      <c r="J396" s="2"/>
      <c r="K396" s="2"/>
      <c r="L396" s="2"/>
      <c r="M396" s="2"/>
      <c r="N396" s="2"/>
      <c r="AJ396" s="2"/>
      <c r="AL396" s="4" t="s">
        <v>158</v>
      </c>
      <c r="AM396" s="4" t="s">
        <v>920</v>
      </c>
      <c r="AO396" s="8" t="s">
        <v>705</v>
      </c>
      <c r="AP396" s="12">
        <v>0.03</v>
      </c>
      <c r="AQ396" s="154" t="s">
        <v>192</v>
      </c>
      <c r="AR396" s="148" t="s">
        <v>919</v>
      </c>
      <c r="AS396" s="160" t="str">
        <f t="shared" si="62"/>
        <v>三重県木曽岬町</v>
      </c>
      <c r="AT396" s="146">
        <v>10.210000000000001</v>
      </c>
      <c r="AU396" s="148">
        <v>10.17</v>
      </c>
      <c r="AV396" s="171">
        <v>10.14</v>
      </c>
    </row>
    <row r="397" spans="10:48">
      <c r="J397" s="2"/>
      <c r="K397" s="2"/>
      <c r="L397" s="2"/>
      <c r="M397" s="2"/>
      <c r="N397" s="2"/>
      <c r="AJ397" s="2"/>
      <c r="AL397" s="4" t="s">
        <v>158</v>
      </c>
      <c r="AM397" s="4" t="s">
        <v>922</v>
      </c>
      <c r="AO397" s="8" t="s">
        <v>705</v>
      </c>
      <c r="AP397" s="12">
        <v>0.03</v>
      </c>
      <c r="AQ397" s="154" t="s">
        <v>192</v>
      </c>
      <c r="AR397" s="148" t="s">
        <v>921</v>
      </c>
      <c r="AS397" s="160" t="str">
        <f t="shared" si="62"/>
        <v>三重県東員町</v>
      </c>
      <c r="AT397" s="146">
        <v>10.210000000000001</v>
      </c>
      <c r="AU397" s="148">
        <v>10.17</v>
      </c>
      <c r="AV397" s="171">
        <v>10.14</v>
      </c>
    </row>
    <row r="398" spans="10:48">
      <c r="J398" s="2"/>
      <c r="K398" s="2"/>
      <c r="L398" s="2"/>
      <c r="M398" s="2"/>
      <c r="N398" s="2"/>
      <c r="AJ398" s="2"/>
      <c r="AL398" s="4" t="s">
        <v>158</v>
      </c>
      <c r="AM398" s="4" t="s">
        <v>924</v>
      </c>
      <c r="AO398" s="8" t="s">
        <v>705</v>
      </c>
      <c r="AP398" s="12">
        <v>0.03</v>
      </c>
      <c r="AQ398" s="154" t="s">
        <v>192</v>
      </c>
      <c r="AR398" s="148" t="s">
        <v>923</v>
      </c>
      <c r="AS398" s="160" t="str">
        <f t="shared" si="62"/>
        <v>三重県菰野町</v>
      </c>
      <c r="AT398" s="146">
        <v>10.210000000000001</v>
      </c>
      <c r="AU398" s="148">
        <v>10.17</v>
      </c>
      <c r="AV398" s="171">
        <v>10.14</v>
      </c>
    </row>
    <row r="399" spans="10:48">
      <c r="J399" s="2"/>
      <c r="K399" s="2"/>
      <c r="L399" s="2"/>
      <c r="M399" s="2"/>
      <c r="N399" s="2"/>
      <c r="AJ399" s="2"/>
      <c r="AL399" s="4" t="s">
        <v>158</v>
      </c>
      <c r="AM399" s="4" t="s">
        <v>925</v>
      </c>
      <c r="AO399" s="8" t="s">
        <v>705</v>
      </c>
      <c r="AP399" s="12">
        <v>0.03</v>
      </c>
      <c r="AQ399" s="154" t="s">
        <v>192</v>
      </c>
      <c r="AR399" s="148" t="s">
        <v>1950</v>
      </c>
      <c r="AS399" s="160" t="str">
        <f t="shared" si="62"/>
        <v>三重県朝日町</v>
      </c>
      <c r="AT399" s="146">
        <v>10.210000000000001</v>
      </c>
      <c r="AU399" s="148">
        <v>10.17</v>
      </c>
      <c r="AV399" s="171">
        <v>10.14</v>
      </c>
    </row>
    <row r="400" spans="10:48">
      <c r="J400" s="2"/>
      <c r="K400" s="2"/>
      <c r="L400" s="2"/>
      <c r="M400" s="2"/>
      <c r="N400" s="2"/>
      <c r="AJ400" s="2"/>
      <c r="AL400" s="4" t="s">
        <v>158</v>
      </c>
      <c r="AM400" s="4" t="s">
        <v>927</v>
      </c>
      <c r="AO400" s="8" t="s">
        <v>705</v>
      </c>
      <c r="AP400" s="12">
        <v>0.03</v>
      </c>
      <c r="AQ400" s="154" t="s">
        <v>192</v>
      </c>
      <c r="AR400" s="148" t="s">
        <v>926</v>
      </c>
      <c r="AS400" s="160" t="str">
        <f t="shared" si="62"/>
        <v>三重県川越町</v>
      </c>
      <c r="AT400" s="146">
        <v>10.210000000000001</v>
      </c>
      <c r="AU400" s="148">
        <v>10.17</v>
      </c>
      <c r="AV400" s="171">
        <v>10.14</v>
      </c>
    </row>
    <row r="401" spans="10:48">
      <c r="J401" s="2"/>
      <c r="K401" s="2"/>
      <c r="L401" s="2"/>
      <c r="M401" s="2"/>
      <c r="N401" s="2"/>
      <c r="AJ401" s="2"/>
      <c r="AL401" s="4" t="s">
        <v>158</v>
      </c>
      <c r="AM401" s="4" t="s">
        <v>929</v>
      </c>
      <c r="AO401" s="8" t="s">
        <v>705</v>
      </c>
      <c r="AP401" s="12">
        <v>0.03</v>
      </c>
      <c r="AQ401" s="154" t="s">
        <v>196</v>
      </c>
      <c r="AR401" s="148" t="s">
        <v>928</v>
      </c>
      <c r="AS401" s="160" t="str">
        <f t="shared" si="62"/>
        <v>滋賀県長浜市</v>
      </c>
      <c r="AT401" s="146">
        <v>10.210000000000001</v>
      </c>
      <c r="AU401" s="148">
        <v>10.17</v>
      </c>
      <c r="AV401" s="171">
        <v>10.14</v>
      </c>
    </row>
    <row r="402" spans="10:48">
      <c r="J402" s="2"/>
      <c r="K402" s="2"/>
      <c r="L402" s="2"/>
      <c r="M402" s="2"/>
      <c r="N402" s="2"/>
      <c r="AJ402" s="2"/>
      <c r="AL402" s="4" t="s">
        <v>158</v>
      </c>
      <c r="AM402" s="4" t="s">
        <v>930</v>
      </c>
      <c r="AO402" s="8" t="s">
        <v>705</v>
      </c>
      <c r="AP402" s="12">
        <v>0.03</v>
      </c>
      <c r="AQ402" s="154" t="s">
        <v>196</v>
      </c>
      <c r="AR402" s="148" t="s">
        <v>2367</v>
      </c>
      <c r="AS402" s="160" t="str">
        <f t="shared" si="62"/>
        <v>滋賀県近江八幡市</v>
      </c>
      <c r="AT402" s="146">
        <v>10.210000000000001</v>
      </c>
      <c r="AU402" s="148">
        <v>10.17</v>
      </c>
      <c r="AV402" s="171">
        <v>10.14</v>
      </c>
    </row>
    <row r="403" spans="10:48">
      <c r="J403" s="2"/>
      <c r="K403" s="2"/>
      <c r="L403" s="2"/>
      <c r="M403" s="2"/>
      <c r="N403" s="2"/>
      <c r="AJ403" s="2"/>
      <c r="AL403" s="4" t="s">
        <v>158</v>
      </c>
      <c r="AM403" s="4" t="s">
        <v>932</v>
      </c>
      <c r="AO403" s="8" t="s">
        <v>705</v>
      </c>
      <c r="AP403" s="12">
        <v>0.03</v>
      </c>
      <c r="AQ403" s="154" t="s">
        <v>196</v>
      </c>
      <c r="AR403" s="148" t="s">
        <v>931</v>
      </c>
      <c r="AS403" s="160" t="str">
        <f t="shared" si="62"/>
        <v>滋賀県野洲市</v>
      </c>
      <c r="AT403" s="146">
        <v>10.210000000000001</v>
      </c>
      <c r="AU403" s="148">
        <v>10.17</v>
      </c>
      <c r="AV403" s="171">
        <v>10.14</v>
      </c>
    </row>
    <row r="404" spans="10:48">
      <c r="J404" s="2"/>
      <c r="K404" s="2"/>
      <c r="L404" s="2"/>
      <c r="M404" s="2"/>
      <c r="N404" s="2"/>
      <c r="AJ404" s="2"/>
      <c r="AL404" s="4" t="s">
        <v>158</v>
      </c>
      <c r="AM404" s="4" t="s">
        <v>934</v>
      </c>
      <c r="AO404" s="8" t="s">
        <v>705</v>
      </c>
      <c r="AP404" s="12">
        <v>0.03</v>
      </c>
      <c r="AQ404" s="154" t="s">
        <v>196</v>
      </c>
      <c r="AR404" s="148" t="s">
        <v>933</v>
      </c>
      <c r="AS404" s="160" t="str">
        <f t="shared" si="62"/>
        <v>滋賀県湖南市</v>
      </c>
      <c r="AT404" s="146">
        <v>10.210000000000001</v>
      </c>
      <c r="AU404" s="148">
        <v>10.17</v>
      </c>
      <c r="AV404" s="171">
        <v>10.14</v>
      </c>
    </row>
    <row r="405" spans="10:48">
      <c r="J405" s="2"/>
      <c r="K405" s="2"/>
      <c r="L405" s="2"/>
      <c r="M405" s="2"/>
      <c r="N405" s="2"/>
      <c r="AJ405" s="2"/>
      <c r="AL405" s="4" t="s">
        <v>158</v>
      </c>
      <c r="AM405" s="4" t="s">
        <v>935</v>
      </c>
      <c r="AO405" s="8" t="s">
        <v>705</v>
      </c>
      <c r="AP405" s="12">
        <v>0.03</v>
      </c>
      <c r="AQ405" s="154" t="s">
        <v>196</v>
      </c>
      <c r="AR405" s="148" t="s">
        <v>2368</v>
      </c>
      <c r="AS405" s="160" t="str">
        <f t="shared" si="62"/>
        <v>滋賀県高島市</v>
      </c>
      <c r="AT405" s="146">
        <v>10.210000000000001</v>
      </c>
      <c r="AU405" s="148">
        <v>10.17</v>
      </c>
      <c r="AV405" s="171">
        <v>10.14</v>
      </c>
    </row>
    <row r="406" spans="10:48">
      <c r="J406" s="2"/>
      <c r="K406" s="2"/>
      <c r="L406" s="2"/>
      <c r="M406" s="2"/>
      <c r="N406" s="2"/>
      <c r="AJ406" s="2"/>
      <c r="AL406" s="4" t="s">
        <v>158</v>
      </c>
      <c r="AM406" s="4" t="s">
        <v>937</v>
      </c>
      <c r="AO406" s="8" t="s">
        <v>705</v>
      </c>
      <c r="AP406" s="12">
        <v>0.03</v>
      </c>
      <c r="AQ406" s="154" t="s">
        <v>196</v>
      </c>
      <c r="AR406" s="148" t="s">
        <v>936</v>
      </c>
      <c r="AS406" s="160" t="str">
        <f t="shared" si="62"/>
        <v>滋賀県東近江市</v>
      </c>
      <c r="AT406" s="146">
        <v>10.210000000000001</v>
      </c>
      <c r="AU406" s="148">
        <v>10.17</v>
      </c>
      <c r="AV406" s="171">
        <v>10.14</v>
      </c>
    </row>
    <row r="407" spans="10:48">
      <c r="J407" s="2"/>
      <c r="K407" s="2"/>
      <c r="L407" s="2"/>
      <c r="M407" s="2"/>
      <c r="N407" s="2"/>
      <c r="AJ407" s="2"/>
      <c r="AL407" s="4" t="s">
        <v>158</v>
      </c>
      <c r="AM407" s="4" t="s">
        <v>938</v>
      </c>
      <c r="AO407" s="8" t="s">
        <v>705</v>
      </c>
      <c r="AP407" s="12">
        <v>0.03</v>
      </c>
      <c r="AQ407" s="154" t="s">
        <v>196</v>
      </c>
      <c r="AR407" s="148" t="s">
        <v>2369</v>
      </c>
      <c r="AS407" s="160" t="str">
        <f t="shared" si="62"/>
        <v>滋賀県日野町</v>
      </c>
      <c r="AT407" s="146">
        <v>10.210000000000001</v>
      </c>
      <c r="AU407" s="148">
        <v>10.17</v>
      </c>
      <c r="AV407" s="171">
        <v>10.14</v>
      </c>
    </row>
    <row r="408" spans="10:48">
      <c r="J408" s="2"/>
      <c r="K408" s="2"/>
      <c r="L408" s="2"/>
      <c r="M408" s="2"/>
      <c r="N408" s="2"/>
      <c r="AJ408" s="2"/>
      <c r="AL408" s="4" t="s">
        <v>158</v>
      </c>
      <c r="AM408" s="4" t="s">
        <v>939</v>
      </c>
      <c r="AO408" s="8" t="s">
        <v>705</v>
      </c>
      <c r="AP408" s="12">
        <v>0.03</v>
      </c>
      <c r="AQ408" s="154" t="s">
        <v>196</v>
      </c>
      <c r="AR408" s="148" t="s">
        <v>2370</v>
      </c>
      <c r="AS408" s="160" t="str">
        <f t="shared" si="62"/>
        <v>滋賀県竜王町</v>
      </c>
      <c r="AT408" s="146">
        <v>10.210000000000001</v>
      </c>
      <c r="AU408" s="148">
        <v>10.17</v>
      </c>
      <c r="AV408" s="171">
        <v>10.14</v>
      </c>
    </row>
    <row r="409" spans="10:48">
      <c r="J409" s="2"/>
      <c r="K409" s="2"/>
      <c r="L409" s="2"/>
      <c r="M409" s="2"/>
      <c r="N409" s="2"/>
      <c r="AJ409" s="2"/>
      <c r="AL409" s="4" t="s">
        <v>158</v>
      </c>
      <c r="AM409" s="4" t="s">
        <v>941</v>
      </c>
      <c r="AO409" s="8" t="s">
        <v>705</v>
      </c>
      <c r="AP409" s="12">
        <v>0.03</v>
      </c>
      <c r="AQ409" s="154" t="s">
        <v>198</v>
      </c>
      <c r="AR409" s="148" t="s">
        <v>940</v>
      </c>
      <c r="AS409" s="160" t="str">
        <f t="shared" si="62"/>
        <v>京都府久御山町</v>
      </c>
      <c r="AT409" s="146">
        <v>10.210000000000001</v>
      </c>
      <c r="AU409" s="148">
        <v>10.17</v>
      </c>
      <c r="AV409" s="171">
        <v>10.14</v>
      </c>
    </row>
    <row r="410" spans="10:48">
      <c r="J410" s="2"/>
      <c r="K410" s="2"/>
      <c r="L410" s="2"/>
      <c r="M410" s="2"/>
      <c r="N410" s="2"/>
      <c r="AJ410" s="2"/>
      <c r="AL410" s="4" t="s">
        <v>158</v>
      </c>
      <c r="AM410" s="4" t="s">
        <v>943</v>
      </c>
      <c r="AO410" s="8" t="s">
        <v>705</v>
      </c>
      <c r="AP410" s="12">
        <v>0.03</v>
      </c>
      <c r="AQ410" s="154" t="s">
        <v>202</v>
      </c>
      <c r="AR410" s="148" t="s">
        <v>942</v>
      </c>
      <c r="AS410" s="160" t="str">
        <f t="shared" si="62"/>
        <v>兵庫県姫路市</v>
      </c>
      <c r="AT410" s="146">
        <v>10.210000000000001</v>
      </c>
      <c r="AU410" s="148">
        <v>10.17</v>
      </c>
      <c r="AV410" s="171">
        <v>10.14</v>
      </c>
    </row>
    <row r="411" spans="10:48">
      <c r="J411" s="2"/>
      <c r="K411" s="2"/>
      <c r="L411" s="2"/>
      <c r="M411" s="2"/>
      <c r="N411" s="2"/>
      <c r="AJ411" s="2"/>
      <c r="AL411" s="4" t="s">
        <v>158</v>
      </c>
      <c r="AM411" s="4" t="s">
        <v>945</v>
      </c>
      <c r="AO411" s="8" t="s">
        <v>705</v>
      </c>
      <c r="AP411" s="12">
        <v>0.03</v>
      </c>
      <c r="AQ411" s="154" t="s">
        <v>202</v>
      </c>
      <c r="AR411" s="148" t="s">
        <v>944</v>
      </c>
      <c r="AS411" s="160" t="str">
        <f t="shared" si="62"/>
        <v>兵庫県加古川市</v>
      </c>
      <c r="AT411" s="146">
        <v>10.210000000000001</v>
      </c>
      <c r="AU411" s="148">
        <v>10.17</v>
      </c>
      <c r="AV411" s="171">
        <v>10.14</v>
      </c>
    </row>
    <row r="412" spans="10:48">
      <c r="J412" s="2"/>
      <c r="K412" s="2"/>
      <c r="L412" s="2"/>
      <c r="M412" s="2"/>
      <c r="N412" s="2"/>
      <c r="AJ412" s="2"/>
      <c r="AL412" s="4" t="s">
        <v>158</v>
      </c>
      <c r="AM412" s="4" t="s">
        <v>947</v>
      </c>
      <c r="AO412" s="8" t="s">
        <v>705</v>
      </c>
      <c r="AP412" s="12">
        <v>0.03</v>
      </c>
      <c r="AQ412" s="154" t="s">
        <v>202</v>
      </c>
      <c r="AR412" s="148" t="s">
        <v>946</v>
      </c>
      <c r="AS412" s="160" t="str">
        <f t="shared" si="62"/>
        <v>兵庫県三木市</v>
      </c>
      <c r="AT412" s="146">
        <v>10.210000000000001</v>
      </c>
      <c r="AU412" s="148">
        <v>10.17</v>
      </c>
      <c r="AV412" s="171">
        <v>10.14</v>
      </c>
    </row>
    <row r="413" spans="10:48">
      <c r="J413" s="2"/>
      <c r="K413" s="2"/>
      <c r="L413" s="2"/>
      <c r="M413" s="2"/>
      <c r="N413" s="2"/>
      <c r="AJ413" s="2"/>
      <c r="AL413" s="4" t="s">
        <v>158</v>
      </c>
      <c r="AM413" s="4" t="s">
        <v>949</v>
      </c>
      <c r="AO413" s="8" t="s">
        <v>705</v>
      </c>
      <c r="AP413" s="12">
        <v>0.03</v>
      </c>
      <c r="AQ413" s="154" t="s">
        <v>202</v>
      </c>
      <c r="AR413" s="148" t="s">
        <v>948</v>
      </c>
      <c r="AS413" s="160" t="str">
        <f t="shared" si="62"/>
        <v>兵庫県高砂市</v>
      </c>
      <c r="AT413" s="146">
        <v>10.210000000000001</v>
      </c>
      <c r="AU413" s="148">
        <v>10.17</v>
      </c>
      <c r="AV413" s="171">
        <v>10.14</v>
      </c>
    </row>
    <row r="414" spans="10:48">
      <c r="J414" s="2"/>
      <c r="K414" s="2"/>
      <c r="L414" s="2"/>
      <c r="M414" s="2"/>
      <c r="N414" s="2"/>
      <c r="AJ414" s="2"/>
      <c r="AL414" s="4" t="s">
        <v>161</v>
      </c>
      <c r="AM414" s="4" t="s">
        <v>333</v>
      </c>
      <c r="AO414" s="8" t="s">
        <v>705</v>
      </c>
      <c r="AP414" s="12">
        <v>0.03</v>
      </c>
      <c r="AQ414" s="154" t="s">
        <v>202</v>
      </c>
      <c r="AR414" s="148" t="s">
        <v>950</v>
      </c>
      <c r="AS414" s="160" t="str">
        <f t="shared" si="62"/>
        <v>兵庫県稲美町</v>
      </c>
      <c r="AT414" s="146">
        <v>10.210000000000001</v>
      </c>
      <c r="AU414" s="148">
        <v>10.17</v>
      </c>
      <c r="AV414" s="171">
        <v>10.14</v>
      </c>
    </row>
    <row r="415" spans="10:48">
      <c r="J415" s="2"/>
      <c r="K415" s="2"/>
      <c r="L415" s="2"/>
      <c r="M415" s="2"/>
      <c r="N415" s="2"/>
      <c r="AJ415" s="2"/>
      <c r="AL415" s="4" t="s">
        <v>161</v>
      </c>
      <c r="AM415" s="4" t="s">
        <v>335</v>
      </c>
      <c r="AO415" s="8" t="s">
        <v>705</v>
      </c>
      <c r="AP415" s="12">
        <v>0.03</v>
      </c>
      <c r="AQ415" s="154" t="s">
        <v>202</v>
      </c>
      <c r="AR415" s="148" t="s">
        <v>951</v>
      </c>
      <c r="AS415" s="160" t="str">
        <f t="shared" si="62"/>
        <v>兵庫県播磨町</v>
      </c>
      <c r="AT415" s="146">
        <v>10.210000000000001</v>
      </c>
      <c r="AU415" s="148">
        <v>10.17</v>
      </c>
      <c r="AV415" s="171">
        <v>10.14</v>
      </c>
    </row>
    <row r="416" spans="10:48">
      <c r="J416" s="2"/>
      <c r="K416" s="2"/>
      <c r="L416" s="2"/>
      <c r="M416" s="2"/>
      <c r="N416" s="2"/>
      <c r="AJ416" s="2"/>
      <c r="AL416" s="4" t="s">
        <v>161</v>
      </c>
      <c r="AM416" s="4" t="s">
        <v>450</v>
      </c>
      <c r="AO416" s="8" t="s">
        <v>705</v>
      </c>
      <c r="AP416" s="12">
        <v>0.03</v>
      </c>
      <c r="AQ416" s="154" t="s">
        <v>206</v>
      </c>
      <c r="AR416" s="148" t="s">
        <v>952</v>
      </c>
      <c r="AS416" s="160" t="str">
        <f t="shared" si="62"/>
        <v>奈良県大和高田市</v>
      </c>
      <c r="AT416" s="146">
        <v>10.210000000000001</v>
      </c>
      <c r="AU416" s="148">
        <v>10.17</v>
      </c>
      <c r="AV416" s="171">
        <v>10.14</v>
      </c>
    </row>
    <row r="417" spans="10:48">
      <c r="J417" s="2"/>
      <c r="K417" s="2"/>
      <c r="L417" s="2"/>
      <c r="M417" s="2"/>
      <c r="N417" s="2"/>
      <c r="AJ417" s="2"/>
      <c r="AL417" s="4" t="s">
        <v>161</v>
      </c>
      <c r="AM417" s="4" t="s">
        <v>452</v>
      </c>
      <c r="AO417" s="8" t="s">
        <v>705</v>
      </c>
      <c r="AP417" s="12">
        <v>0.03</v>
      </c>
      <c r="AQ417" s="154" t="s">
        <v>206</v>
      </c>
      <c r="AR417" s="148" t="s">
        <v>953</v>
      </c>
      <c r="AS417" s="160" t="str">
        <f t="shared" si="62"/>
        <v>奈良県天理市</v>
      </c>
      <c r="AT417" s="146">
        <v>10.210000000000001</v>
      </c>
      <c r="AU417" s="148">
        <v>10.17</v>
      </c>
      <c r="AV417" s="171">
        <v>10.14</v>
      </c>
    </row>
    <row r="418" spans="10:48">
      <c r="J418" s="2"/>
      <c r="K418" s="2"/>
      <c r="L418" s="2"/>
      <c r="M418" s="2"/>
      <c r="N418" s="2"/>
      <c r="AJ418" s="2"/>
      <c r="AL418" s="4" t="s">
        <v>161</v>
      </c>
      <c r="AM418" s="4" t="s">
        <v>955</v>
      </c>
      <c r="AO418" s="8" t="s">
        <v>705</v>
      </c>
      <c r="AP418" s="12">
        <v>0.03</v>
      </c>
      <c r="AQ418" s="154" t="s">
        <v>206</v>
      </c>
      <c r="AR418" s="148" t="s">
        <v>954</v>
      </c>
      <c r="AS418" s="160" t="str">
        <f t="shared" si="62"/>
        <v>奈良県橿原市</v>
      </c>
      <c r="AT418" s="146">
        <v>10.210000000000001</v>
      </c>
      <c r="AU418" s="148">
        <v>10.17</v>
      </c>
      <c r="AV418" s="171">
        <v>10.14</v>
      </c>
    </row>
    <row r="419" spans="10:48">
      <c r="J419" s="2"/>
      <c r="K419" s="2"/>
      <c r="L419" s="2"/>
      <c r="M419" s="2"/>
      <c r="N419" s="2"/>
      <c r="AJ419" s="2"/>
      <c r="AL419" s="4" t="s">
        <v>161</v>
      </c>
      <c r="AM419" s="4" t="s">
        <v>707</v>
      </c>
      <c r="AO419" s="8" t="s">
        <v>705</v>
      </c>
      <c r="AP419" s="12">
        <v>0.03</v>
      </c>
      <c r="AQ419" s="154" t="s">
        <v>206</v>
      </c>
      <c r="AR419" s="148" t="s">
        <v>956</v>
      </c>
      <c r="AS419" s="160" t="str">
        <f t="shared" si="62"/>
        <v>奈良県桜井市</v>
      </c>
      <c r="AT419" s="146">
        <v>10.210000000000001</v>
      </c>
      <c r="AU419" s="148">
        <v>10.17</v>
      </c>
      <c r="AV419" s="171">
        <v>10.14</v>
      </c>
    </row>
    <row r="420" spans="10:48">
      <c r="J420" s="2"/>
      <c r="K420" s="2"/>
      <c r="L420" s="2"/>
      <c r="M420" s="2"/>
      <c r="N420" s="2"/>
      <c r="AJ420" s="2"/>
      <c r="AL420" s="4" t="s">
        <v>161</v>
      </c>
      <c r="AM420" s="4" t="s">
        <v>337</v>
      </c>
      <c r="AO420" s="8" t="s">
        <v>705</v>
      </c>
      <c r="AP420" s="12">
        <v>0.03</v>
      </c>
      <c r="AQ420" s="154" t="s">
        <v>206</v>
      </c>
      <c r="AR420" s="148" t="s">
        <v>957</v>
      </c>
      <c r="AS420" s="160" t="str">
        <f t="shared" si="62"/>
        <v>奈良県御所市</v>
      </c>
      <c r="AT420" s="146">
        <v>10.210000000000001</v>
      </c>
      <c r="AU420" s="148">
        <v>10.17</v>
      </c>
      <c r="AV420" s="171">
        <v>10.14</v>
      </c>
    </row>
    <row r="421" spans="10:48">
      <c r="J421" s="2"/>
      <c r="K421" s="2"/>
      <c r="L421" s="2"/>
      <c r="M421" s="2"/>
      <c r="N421" s="2"/>
      <c r="AJ421" s="2"/>
      <c r="AL421" s="4" t="s">
        <v>161</v>
      </c>
      <c r="AM421" s="4" t="s">
        <v>709</v>
      </c>
      <c r="AO421" s="8" t="s">
        <v>705</v>
      </c>
      <c r="AP421" s="12">
        <v>0.03</v>
      </c>
      <c r="AQ421" s="154" t="s">
        <v>206</v>
      </c>
      <c r="AR421" s="148" t="s">
        <v>958</v>
      </c>
      <c r="AS421" s="160" t="str">
        <f t="shared" si="62"/>
        <v>奈良県香芝市</v>
      </c>
      <c r="AT421" s="146">
        <v>10.210000000000001</v>
      </c>
      <c r="AU421" s="148">
        <v>10.17</v>
      </c>
      <c r="AV421" s="171">
        <v>10.14</v>
      </c>
    </row>
    <row r="422" spans="10:48">
      <c r="J422" s="2"/>
      <c r="K422" s="2"/>
      <c r="L422" s="2"/>
      <c r="M422" s="2"/>
      <c r="N422" s="2"/>
      <c r="AJ422" s="2"/>
      <c r="AL422" s="4" t="s">
        <v>161</v>
      </c>
      <c r="AM422" s="4" t="s">
        <v>711</v>
      </c>
      <c r="AO422" s="8" t="s">
        <v>705</v>
      </c>
      <c r="AP422" s="12">
        <v>0.03</v>
      </c>
      <c r="AQ422" s="154" t="s">
        <v>206</v>
      </c>
      <c r="AR422" s="148" t="s">
        <v>959</v>
      </c>
      <c r="AS422" s="160" t="str">
        <f t="shared" si="62"/>
        <v>奈良県葛城市</v>
      </c>
      <c r="AT422" s="146">
        <v>10.210000000000001</v>
      </c>
      <c r="AU422" s="148">
        <v>10.17</v>
      </c>
      <c r="AV422" s="171">
        <v>10.14</v>
      </c>
    </row>
    <row r="423" spans="10:48">
      <c r="J423" s="2"/>
      <c r="K423" s="2"/>
      <c r="L423" s="2"/>
      <c r="M423" s="2"/>
      <c r="N423" s="2"/>
      <c r="AJ423" s="2"/>
      <c r="AL423" s="4" t="s">
        <v>161</v>
      </c>
      <c r="AM423" s="4" t="s">
        <v>961</v>
      </c>
      <c r="AO423" s="8" t="s">
        <v>705</v>
      </c>
      <c r="AP423" s="12">
        <v>0.03</v>
      </c>
      <c r="AQ423" s="154" t="s">
        <v>206</v>
      </c>
      <c r="AR423" s="148" t="s">
        <v>960</v>
      </c>
      <c r="AS423" s="160" t="str">
        <f t="shared" si="62"/>
        <v>奈良県宇陀市</v>
      </c>
      <c r="AT423" s="146">
        <v>10.210000000000001</v>
      </c>
      <c r="AU423" s="148">
        <v>10.17</v>
      </c>
      <c r="AV423" s="171">
        <v>10.14</v>
      </c>
    </row>
    <row r="424" spans="10:48">
      <c r="J424" s="2"/>
      <c r="K424" s="2"/>
      <c r="L424" s="2"/>
      <c r="M424" s="2"/>
      <c r="N424" s="2"/>
      <c r="AJ424" s="2"/>
      <c r="AL424" s="4" t="s">
        <v>161</v>
      </c>
      <c r="AM424" s="4" t="s">
        <v>963</v>
      </c>
      <c r="AO424" s="8" t="s">
        <v>705</v>
      </c>
      <c r="AP424" s="12">
        <v>0.03</v>
      </c>
      <c r="AQ424" s="154" t="s">
        <v>206</v>
      </c>
      <c r="AR424" s="148" t="s">
        <v>962</v>
      </c>
      <c r="AS424" s="160" t="str">
        <f t="shared" si="62"/>
        <v>奈良県山添村</v>
      </c>
      <c r="AT424" s="146">
        <v>10.210000000000001</v>
      </c>
      <c r="AU424" s="148">
        <v>10.17</v>
      </c>
      <c r="AV424" s="171">
        <v>10.14</v>
      </c>
    </row>
    <row r="425" spans="10:48">
      <c r="J425" s="2"/>
      <c r="K425" s="2"/>
      <c r="L425" s="2"/>
      <c r="M425" s="2"/>
      <c r="N425" s="2"/>
      <c r="AJ425" s="2"/>
      <c r="AL425" s="4" t="s">
        <v>161</v>
      </c>
      <c r="AM425" s="4" t="s">
        <v>965</v>
      </c>
      <c r="AO425" s="8" t="s">
        <v>705</v>
      </c>
      <c r="AP425" s="12">
        <v>0.03</v>
      </c>
      <c r="AQ425" s="154" t="s">
        <v>206</v>
      </c>
      <c r="AR425" s="148" t="s">
        <v>964</v>
      </c>
      <c r="AS425" s="160" t="str">
        <f t="shared" si="62"/>
        <v>奈良県平群町</v>
      </c>
      <c r="AT425" s="146">
        <v>10.210000000000001</v>
      </c>
      <c r="AU425" s="148">
        <v>10.17</v>
      </c>
      <c r="AV425" s="171">
        <v>10.14</v>
      </c>
    </row>
    <row r="426" spans="10:48">
      <c r="J426" s="2"/>
      <c r="K426" s="2"/>
      <c r="L426" s="2"/>
      <c r="M426" s="2"/>
      <c r="N426" s="2"/>
      <c r="AJ426" s="2"/>
      <c r="AL426" s="4" t="s">
        <v>161</v>
      </c>
      <c r="AM426" s="4" t="s">
        <v>713</v>
      </c>
      <c r="AO426" s="8" t="s">
        <v>705</v>
      </c>
      <c r="AP426" s="12">
        <v>0.03</v>
      </c>
      <c r="AQ426" s="154" t="s">
        <v>206</v>
      </c>
      <c r="AR426" s="148" t="s">
        <v>966</v>
      </c>
      <c r="AS426" s="160" t="str">
        <f t="shared" si="62"/>
        <v>奈良県三郷町</v>
      </c>
      <c r="AT426" s="146">
        <v>10.210000000000001</v>
      </c>
      <c r="AU426" s="148">
        <v>10.17</v>
      </c>
      <c r="AV426" s="171">
        <v>10.14</v>
      </c>
    </row>
    <row r="427" spans="10:48">
      <c r="J427" s="2"/>
      <c r="K427" s="2"/>
      <c r="L427" s="2"/>
      <c r="M427" s="2"/>
      <c r="N427" s="2"/>
      <c r="AJ427" s="2"/>
      <c r="AL427" s="4" t="s">
        <v>161</v>
      </c>
      <c r="AM427" s="4" t="s">
        <v>339</v>
      </c>
      <c r="AO427" s="8" t="s">
        <v>705</v>
      </c>
      <c r="AP427" s="12">
        <v>0.03</v>
      </c>
      <c r="AQ427" s="154" t="s">
        <v>206</v>
      </c>
      <c r="AR427" s="148" t="s">
        <v>967</v>
      </c>
      <c r="AS427" s="160" t="str">
        <f t="shared" si="62"/>
        <v>奈良県斑鳩町</v>
      </c>
      <c r="AT427" s="146">
        <v>10.210000000000001</v>
      </c>
      <c r="AU427" s="148">
        <v>10.17</v>
      </c>
      <c r="AV427" s="171">
        <v>10.14</v>
      </c>
    </row>
    <row r="428" spans="10:48">
      <c r="J428" s="2"/>
      <c r="K428" s="2"/>
      <c r="L428" s="2"/>
      <c r="M428" s="2"/>
      <c r="N428" s="2"/>
      <c r="AJ428" s="2"/>
      <c r="AL428" s="4" t="s">
        <v>161</v>
      </c>
      <c r="AM428" s="4" t="s">
        <v>287</v>
      </c>
      <c r="AO428" s="8" t="s">
        <v>705</v>
      </c>
      <c r="AP428" s="12">
        <v>0.03</v>
      </c>
      <c r="AQ428" s="154" t="s">
        <v>206</v>
      </c>
      <c r="AR428" s="148" t="s">
        <v>968</v>
      </c>
      <c r="AS428" s="160" t="str">
        <f t="shared" si="62"/>
        <v>奈良県安堵町</v>
      </c>
      <c r="AT428" s="146">
        <v>10.210000000000001</v>
      </c>
      <c r="AU428" s="148">
        <v>10.17</v>
      </c>
      <c r="AV428" s="171">
        <v>10.14</v>
      </c>
    </row>
    <row r="429" spans="10:48">
      <c r="J429" s="2"/>
      <c r="K429" s="2"/>
      <c r="L429" s="2"/>
      <c r="M429" s="2"/>
      <c r="N429" s="2"/>
      <c r="AJ429" s="2"/>
      <c r="AL429" s="4" t="s">
        <v>161</v>
      </c>
      <c r="AM429" s="4" t="s">
        <v>341</v>
      </c>
      <c r="AO429" s="8" t="s">
        <v>705</v>
      </c>
      <c r="AP429" s="12">
        <v>0.03</v>
      </c>
      <c r="AQ429" s="154" t="s">
        <v>206</v>
      </c>
      <c r="AR429" s="148" t="s">
        <v>1951</v>
      </c>
      <c r="AS429" s="160" t="str">
        <f t="shared" si="62"/>
        <v>奈良県川西町</v>
      </c>
      <c r="AT429" s="146">
        <v>10.210000000000001</v>
      </c>
      <c r="AU429" s="148">
        <v>10.17</v>
      </c>
      <c r="AV429" s="171">
        <v>10.14</v>
      </c>
    </row>
    <row r="430" spans="10:48">
      <c r="J430" s="2"/>
      <c r="K430" s="2"/>
      <c r="L430" s="2"/>
      <c r="M430" s="2"/>
      <c r="N430" s="2"/>
      <c r="AJ430" s="2"/>
      <c r="AL430" s="4" t="s">
        <v>161</v>
      </c>
      <c r="AM430" s="4" t="s">
        <v>715</v>
      </c>
      <c r="AO430" s="8" t="s">
        <v>705</v>
      </c>
      <c r="AP430" s="12">
        <v>0.03</v>
      </c>
      <c r="AQ430" s="154" t="s">
        <v>206</v>
      </c>
      <c r="AR430" s="148" t="s">
        <v>969</v>
      </c>
      <c r="AS430" s="160" t="str">
        <f t="shared" si="62"/>
        <v>奈良県三宅町</v>
      </c>
      <c r="AT430" s="146">
        <v>10.210000000000001</v>
      </c>
      <c r="AU430" s="148">
        <v>10.17</v>
      </c>
      <c r="AV430" s="171">
        <v>10.14</v>
      </c>
    </row>
    <row r="431" spans="10:48">
      <c r="J431" s="2"/>
      <c r="K431" s="2"/>
      <c r="L431" s="2"/>
      <c r="M431" s="2"/>
      <c r="N431" s="2"/>
      <c r="AJ431" s="2"/>
      <c r="AL431" s="4" t="s">
        <v>161</v>
      </c>
      <c r="AM431" s="4" t="s">
        <v>971</v>
      </c>
      <c r="AO431" s="8" t="s">
        <v>705</v>
      </c>
      <c r="AP431" s="12">
        <v>0.03</v>
      </c>
      <c r="AQ431" s="154" t="s">
        <v>206</v>
      </c>
      <c r="AR431" s="148" t="s">
        <v>970</v>
      </c>
      <c r="AS431" s="160" t="str">
        <f t="shared" si="62"/>
        <v>奈良県田原本町</v>
      </c>
      <c r="AT431" s="146">
        <v>10.210000000000001</v>
      </c>
      <c r="AU431" s="148">
        <v>10.17</v>
      </c>
      <c r="AV431" s="171">
        <v>10.14</v>
      </c>
    </row>
    <row r="432" spans="10:48">
      <c r="J432" s="2"/>
      <c r="K432" s="2"/>
      <c r="L432" s="2"/>
      <c r="M432" s="2"/>
      <c r="N432" s="2"/>
      <c r="AJ432" s="2"/>
      <c r="AL432" s="4" t="s">
        <v>161</v>
      </c>
      <c r="AM432" s="4" t="s">
        <v>973</v>
      </c>
      <c r="AO432" s="8" t="s">
        <v>705</v>
      </c>
      <c r="AP432" s="12">
        <v>0.03</v>
      </c>
      <c r="AQ432" s="154" t="s">
        <v>206</v>
      </c>
      <c r="AR432" s="148" t="s">
        <v>972</v>
      </c>
      <c r="AS432" s="160" t="str">
        <f t="shared" si="62"/>
        <v>奈良県曽爾村</v>
      </c>
      <c r="AT432" s="146">
        <v>10.210000000000001</v>
      </c>
      <c r="AU432" s="148">
        <v>10.17</v>
      </c>
      <c r="AV432" s="171">
        <v>10.14</v>
      </c>
    </row>
    <row r="433" spans="10:48">
      <c r="J433" s="2"/>
      <c r="K433" s="2"/>
      <c r="L433" s="2"/>
      <c r="M433" s="2"/>
      <c r="N433" s="2"/>
      <c r="AJ433" s="2"/>
      <c r="AL433" s="4" t="s">
        <v>161</v>
      </c>
      <c r="AM433" s="4" t="s">
        <v>343</v>
      </c>
      <c r="AO433" s="8" t="s">
        <v>705</v>
      </c>
      <c r="AP433" s="12">
        <v>0.03</v>
      </c>
      <c r="AQ433" s="154" t="s">
        <v>206</v>
      </c>
      <c r="AR433" s="148" t="s">
        <v>974</v>
      </c>
      <c r="AS433" s="160" t="str">
        <f t="shared" si="62"/>
        <v>奈良県明日香村</v>
      </c>
      <c r="AT433" s="146">
        <v>10.210000000000001</v>
      </c>
      <c r="AU433" s="148">
        <v>10.17</v>
      </c>
      <c r="AV433" s="171">
        <v>10.14</v>
      </c>
    </row>
    <row r="434" spans="10:48">
      <c r="J434" s="2"/>
      <c r="K434" s="2"/>
      <c r="L434" s="2"/>
      <c r="M434" s="2"/>
      <c r="N434" s="2"/>
      <c r="AJ434" s="2"/>
      <c r="AL434" s="4" t="s">
        <v>161</v>
      </c>
      <c r="AM434" s="4" t="s">
        <v>976</v>
      </c>
      <c r="AO434" s="8" t="s">
        <v>705</v>
      </c>
      <c r="AP434" s="12">
        <v>0.03</v>
      </c>
      <c r="AQ434" s="154" t="s">
        <v>206</v>
      </c>
      <c r="AR434" s="148" t="s">
        <v>975</v>
      </c>
      <c r="AS434" s="160" t="str">
        <f t="shared" si="62"/>
        <v>奈良県上牧町</v>
      </c>
      <c r="AT434" s="146">
        <v>10.210000000000001</v>
      </c>
      <c r="AU434" s="148">
        <v>10.17</v>
      </c>
      <c r="AV434" s="171">
        <v>10.14</v>
      </c>
    </row>
    <row r="435" spans="10:48">
      <c r="J435" s="2"/>
      <c r="K435" s="2"/>
      <c r="L435" s="2"/>
      <c r="M435" s="2"/>
      <c r="N435" s="2"/>
      <c r="AJ435" s="2"/>
      <c r="AL435" s="4" t="s">
        <v>161</v>
      </c>
      <c r="AM435" s="4" t="s">
        <v>717</v>
      </c>
      <c r="AO435" s="8" t="s">
        <v>705</v>
      </c>
      <c r="AP435" s="12">
        <v>0.03</v>
      </c>
      <c r="AQ435" s="154" t="s">
        <v>206</v>
      </c>
      <c r="AR435" s="148" t="s">
        <v>977</v>
      </c>
      <c r="AS435" s="160" t="str">
        <f t="shared" si="62"/>
        <v>奈良県王寺町</v>
      </c>
      <c r="AT435" s="146">
        <v>10.210000000000001</v>
      </c>
      <c r="AU435" s="148">
        <v>10.17</v>
      </c>
      <c r="AV435" s="171">
        <v>10.14</v>
      </c>
    </row>
    <row r="436" spans="10:48">
      <c r="J436" s="2"/>
      <c r="K436" s="2"/>
      <c r="L436" s="2"/>
      <c r="M436" s="2"/>
      <c r="N436" s="2"/>
      <c r="AJ436" s="2"/>
      <c r="AL436" s="4" t="s">
        <v>161</v>
      </c>
      <c r="AM436" s="4" t="s">
        <v>719</v>
      </c>
      <c r="AO436" s="8" t="s">
        <v>705</v>
      </c>
      <c r="AP436" s="12">
        <v>0.03</v>
      </c>
      <c r="AQ436" s="154" t="s">
        <v>206</v>
      </c>
      <c r="AR436" s="148" t="s">
        <v>978</v>
      </c>
      <c r="AS436" s="160" t="str">
        <f t="shared" si="62"/>
        <v>奈良県広陵町</v>
      </c>
      <c r="AT436" s="146">
        <v>10.210000000000001</v>
      </c>
      <c r="AU436" s="148">
        <v>10.17</v>
      </c>
      <c r="AV436" s="171">
        <v>10.14</v>
      </c>
    </row>
    <row r="437" spans="10:48">
      <c r="J437" s="2"/>
      <c r="K437" s="2"/>
      <c r="L437" s="2"/>
      <c r="M437" s="2"/>
      <c r="N437" s="2"/>
      <c r="AJ437" s="2"/>
      <c r="AL437" s="4" t="s">
        <v>161</v>
      </c>
      <c r="AM437" s="4" t="s">
        <v>721</v>
      </c>
      <c r="AO437" s="8" t="s">
        <v>705</v>
      </c>
      <c r="AP437" s="12">
        <v>0.03</v>
      </c>
      <c r="AQ437" s="154" t="s">
        <v>206</v>
      </c>
      <c r="AR437" s="148" t="s">
        <v>979</v>
      </c>
      <c r="AS437" s="160" t="str">
        <f t="shared" si="62"/>
        <v>奈良県河合町</v>
      </c>
      <c r="AT437" s="146">
        <v>10.210000000000001</v>
      </c>
      <c r="AU437" s="148">
        <v>10.17</v>
      </c>
      <c r="AV437" s="171">
        <v>10.14</v>
      </c>
    </row>
    <row r="438" spans="10:48">
      <c r="J438" s="2"/>
      <c r="K438" s="2"/>
      <c r="L438" s="2"/>
      <c r="M438" s="2"/>
      <c r="N438" s="2"/>
      <c r="AJ438" s="2"/>
      <c r="AL438" s="4" t="s">
        <v>161</v>
      </c>
      <c r="AM438" s="4" t="s">
        <v>723</v>
      </c>
      <c r="AO438" s="8" t="s">
        <v>705</v>
      </c>
      <c r="AP438" s="12">
        <v>0.03</v>
      </c>
      <c r="AQ438" s="154" t="s">
        <v>219</v>
      </c>
      <c r="AR438" s="148" t="s">
        <v>980</v>
      </c>
      <c r="AS438" s="160" t="str">
        <f t="shared" si="62"/>
        <v>岡山県岡山市</v>
      </c>
      <c r="AT438" s="146">
        <v>10.210000000000001</v>
      </c>
      <c r="AU438" s="148">
        <v>10.17</v>
      </c>
      <c r="AV438" s="171">
        <v>10.14</v>
      </c>
    </row>
    <row r="439" spans="10:48">
      <c r="J439" s="2"/>
      <c r="K439" s="2"/>
      <c r="L439" s="2"/>
      <c r="M439" s="2"/>
      <c r="N439" s="2"/>
      <c r="AJ439" s="2"/>
      <c r="AL439" s="4" t="s">
        <v>161</v>
      </c>
      <c r="AM439" s="4" t="s">
        <v>982</v>
      </c>
      <c r="AO439" s="8" t="s">
        <v>705</v>
      </c>
      <c r="AP439" s="12">
        <v>0.03</v>
      </c>
      <c r="AQ439" s="154" t="s">
        <v>222</v>
      </c>
      <c r="AR439" s="148" t="s">
        <v>981</v>
      </c>
      <c r="AS439" s="160" t="str">
        <f t="shared" si="62"/>
        <v>広島県東広島市</v>
      </c>
      <c r="AT439" s="146">
        <v>10.210000000000001</v>
      </c>
      <c r="AU439" s="148">
        <v>10.17</v>
      </c>
      <c r="AV439" s="171">
        <v>10.14</v>
      </c>
    </row>
    <row r="440" spans="10:48">
      <c r="J440" s="2"/>
      <c r="K440" s="2"/>
      <c r="L440" s="2"/>
      <c r="M440" s="2"/>
      <c r="N440" s="2"/>
      <c r="AJ440" s="2"/>
      <c r="AL440" s="4" t="s">
        <v>161</v>
      </c>
      <c r="AM440" s="4" t="s">
        <v>984</v>
      </c>
      <c r="AO440" s="8" t="s">
        <v>705</v>
      </c>
      <c r="AP440" s="12">
        <v>0.03</v>
      </c>
      <c r="AQ440" s="154" t="s">
        <v>222</v>
      </c>
      <c r="AR440" s="148" t="s">
        <v>983</v>
      </c>
      <c r="AS440" s="160" t="str">
        <f t="shared" si="62"/>
        <v>広島県廿日市市</v>
      </c>
      <c r="AT440" s="146">
        <v>10.210000000000001</v>
      </c>
      <c r="AU440" s="148">
        <v>10.17</v>
      </c>
      <c r="AV440" s="171">
        <v>10.14</v>
      </c>
    </row>
    <row r="441" spans="10:48">
      <c r="J441" s="2"/>
      <c r="K441" s="2"/>
      <c r="L441" s="2"/>
      <c r="M441" s="2"/>
      <c r="N441" s="2"/>
      <c r="AJ441" s="2"/>
      <c r="AL441" s="4" t="s">
        <v>161</v>
      </c>
      <c r="AM441" s="4" t="s">
        <v>986</v>
      </c>
      <c r="AO441" s="8" t="s">
        <v>705</v>
      </c>
      <c r="AP441" s="12">
        <v>0.03</v>
      </c>
      <c r="AQ441" s="154" t="s">
        <v>222</v>
      </c>
      <c r="AR441" s="148" t="s">
        <v>985</v>
      </c>
      <c r="AS441" s="160" t="str">
        <f t="shared" si="62"/>
        <v>広島県海田町</v>
      </c>
      <c r="AT441" s="146">
        <v>10.210000000000001</v>
      </c>
      <c r="AU441" s="148">
        <v>10.17</v>
      </c>
      <c r="AV441" s="171">
        <v>10.14</v>
      </c>
    </row>
    <row r="442" spans="10:48">
      <c r="J442" s="2"/>
      <c r="K442" s="2"/>
      <c r="L442" s="2"/>
      <c r="M442" s="2"/>
      <c r="N442" s="2"/>
      <c r="AJ442" s="2"/>
      <c r="AL442" s="4" t="s">
        <v>161</v>
      </c>
      <c r="AM442" s="4" t="s">
        <v>987</v>
      </c>
      <c r="AO442" s="8" t="s">
        <v>705</v>
      </c>
      <c r="AP442" s="12">
        <v>0.03</v>
      </c>
      <c r="AQ442" s="154" t="s">
        <v>222</v>
      </c>
      <c r="AR442" s="148" t="s">
        <v>2371</v>
      </c>
      <c r="AS442" s="160" t="str">
        <f t="shared" si="62"/>
        <v>広島県熊野町</v>
      </c>
      <c r="AT442" s="146">
        <v>10.210000000000001</v>
      </c>
      <c r="AU442" s="148">
        <v>10.17</v>
      </c>
      <c r="AV442" s="171">
        <v>10.14</v>
      </c>
    </row>
    <row r="443" spans="10:48">
      <c r="J443" s="2"/>
      <c r="K443" s="2"/>
      <c r="L443" s="2"/>
      <c r="M443" s="2"/>
      <c r="N443" s="2"/>
      <c r="AJ443" s="2"/>
      <c r="AL443" s="4" t="s">
        <v>161</v>
      </c>
      <c r="AM443" s="4" t="s">
        <v>989</v>
      </c>
      <c r="AO443" s="8" t="s">
        <v>705</v>
      </c>
      <c r="AP443" s="12">
        <v>0.03</v>
      </c>
      <c r="AQ443" s="154" t="s">
        <v>222</v>
      </c>
      <c r="AR443" s="148" t="s">
        <v>988</v>
      </c>
      <c r="AS443" s="160" t="str">
        <f t="shared" si="62"/>
        <v>広島県坂町</v>
      </c>
      <c r="AT443" s="146">
        <v>10.210000000000001</v>
      </c>
      <c r="AU443" s="148">
        <v>10.17</v>
      </c>
      <c r="AV443" s="171">
        <v>10.14</v>
      </c>
    </row>
    <row r="444" spans="10:48">
      <c r="J444" s="2"/>
      <c r="K444" s="2"/>
      <c r="L444" s="2"/>
      <c r="M444" s="2"/>
      <c r="N444" s="2"/>
      <c r="AJ444" s="2"/>
      <c r="AL444" s="4" t="s">
        <v>161</v>
      </c>
      <c r="AM444" s="4" t="s">
        <v>725</v>
      </c>
      <c r="AO444" s="8" t="s">
        <v>705</v>
      </c>
      <c r="AP444" s="12">
        <v>0.03</v>
      </c>
      <c r="AQ444" s="154" t="s">
        <v>225</v>
      </c>
      <c r="AR444" s="148" t="s">
        <v>990</v>
      </c>
      <c r="AS444" s="160" t="str">
        <f t="shared" si="62"/>
        <v>山口県周南市</v>
      </c>
      <c r="AT444" s="146">
        <v>10.210000000000001</v>
      </c>
      <c r="AU444" s="148">
        <v>10.17</v>
      </c>
      <c r="AV444" s="171">
        <v>10.14</v>
      </c>
    </row>
    <row r="445" spans="10:48">
      <c r="J445" s="2"/>
      <c r="K445" s="2"/>
      <c r="L445" s="2"/>
      <c r="M445" s="2"/>
      <c r="N445" s="2"/>
      <c r="AJ445" s="2"/>
      <c r="AL445" s="4" t="s">
        <v>161</v>
      </c>
      <c r="AM445" s="4" t="s">
        <v>992</v>
      </c>
      <c r="AO445" s="8" t="s">
        <v>705</v>
      </c>
      <c r="AP445" s="12">
        <v>0.03</v>
      </c>
      <c r="AQ445" s="154" t="s">
        <v>228</v>
      </c>
      <c r="AR445" s="148" t="s">
        <v>991</v>
      </c>
      <c r="AS445" s="160" t="str">
        <f t="shared" si="62"/>
        <v>徳島県徳島市</v>
      </c>
      <c r="AT445" s="146">
        <v>10.210000000000001</v>
      </c>
      <c r="AU445" s="148">
        <v>10.17</v>
      </c>
      <c r="AV445" s="171">
        <v>10.14</v>
      </c>
    </row>
    <row r="446" spans="10:48">
      <c r="J446" s="2"/>
      <c r="K446" s="2"/>
      <c r="L446" s="2"/>
      <c r="M446" s="2"/>
      <c r="N446" s="2"/>
      <c r="AJ446" s="2"/>
      <c r="AL446" s="4" t="s">
        <v>161</v>
      </c>
      <c r="AM446" s="4" t="s">
        <v>994</v>
      </c>
      <c r="AO446" s="8" t="s">
        <v>705</v>
      </c>
      <c r="AP446" s="12">
        <v>0.03</v>
      </c>
      <c r="AQ446" s="154" t="s">
        <v>231</v>
      </c>
      <c r="AR446" s="148" t="s">
        <v>993</v>
      </c>
      <c r="AS446" s="160" t="str">
        <f t="shared" si="62"/>
        <v>香川県高松市</v>
      </c>
      <c r="AT446" s="146">
        <v>10.210000000000001</v>
      </c>
      <c r="AU446" s="148">
        <v>10.17</v>
      </c>
      <c r="AV446" s="171">
        <v>10.14</v>
      </c>
    </row>
    <row r="447" spans="10:48">
      <c r="J447" s="2"/>
      <c r="K447" s="2"/>
      <c r="L447" s="2"/>
      <c r="M447" s="2"/>
      <c r="N447" s="2"/>
      <c r="AJ447" s="2"/>
      <c r="AL447" s="4" t="s">
        <v>161</v>
      </c>
      <c r="AM447" s="4" t="s">
        <v>727</v>
      </c>
      <c r="AO447" s="8" t="s">
        <v>705</v>
      </c>
      <c r="AP447" s="12">
        <v>0.03</v>
      </c>
      <c r="AQ447" s="154" t="s">
        <v>239</v>
      </c>
      <c r="AR447" s="148" t="s">
        <v>995</v>
      </c>
      <c r="AS447" s="160" t="str">
        <f t="shared" si="62"/>
        <v>福岡県北九州市</v>
      </c>
      <c r="AT447" s="146">
        <v>10.210000000000001</v>
      </c>
      <c r="AU447" s="148">
        <v>10.17</v>
      </c>
      <c r="AV447" s="171">
        <v>10.14</v>
      </c>
    </row>
    <row r="448" spans="10:48">
      <c r="J448" s="2"/>
      <c r="K448" s="2"/>
      <c r="L448" s="2"/>
      <c r="M448" s="2"/>
      <c r="N448" s="2"/>
      <c r="AJ448" s="2"/>
      <c r="AL448" s="4" t="s">
        <v>161</v>
      </c>
      <c r="AM448" s="4" t="s">
        <v>997</v>
      </c>
      <c r="AO448" s="8" t="s">
        <v>705</v>
      </c>
      <c r="AP448" s="12">
        <v>0.03</v>
      </c>
      <c r="AQ448" s="154" t="s">
        <v>239</v>
      </c>
      <c r="AR448" s="148" t="s">
        <v>996</v>
      </c>
      <c r="AS448" s="160" t="str">
        <f t="shared" si="62"/>
        <v>福岡県飯塚市</v>
      </c>
      <c r="AT448" s="146">
        <v>10.210000000000001</v>
      </c>
      <c r="AU448" s="148">
        <v>10.17</v>
      </c>
      <c r="AV448" s="171">
        <v>10.14</v>
      </c>
    </row>
    <row r="449" spans="10:48">
      <c r="J449" s="2"/>
      <c r="K449" s="2"/>
      <c r="L449" s="2"/>
      <c r="M449" s="2"/>
      <c r="N449" s="2"/>
      <c r="AJ449" s="2"/>
      <c r="AL449" s="4" t="s">
        <v>161</v>
      </c>
      <c r="AM449" s="4" t="s">
        <v>999</v>
      </c>
      <c r="AO449" s="8" t="s">
        <v>705</v>
      </c>
      <c r="AP449" s="12">
        <v>0.03</v>
      </c>
      <c r="AQ449" s="154" t="s">
        <v>239</v>
      </c>
      <c r="AR449" s="148" t="s">
        <v>998</v>
      </c>
      <c r="AS449" s="160" t="str">
        <f t="shared" si="62"/>
        <v>福岡県筑紫野市</v>
      </c>
      <c r="AT449" s="146">
        <v>10.210000000000001</v>
      </c>
      <c r="AU449" s="148">
        <v>10.17</v>
      </c>
      <c r="AV449" s="171">
        <v>10.14</v>
      </c>
    </row>
    <row r="450" spans="10:48">
      <c r="J450" s="2"/>
      <c r="K450" s="2"/>
      <c r="L450" s="2"/>
      <c r="M450" s="2"/>
      <c r="N450" s="2"/>
      <c r="AJ450" s="2"/>
      <c r="AL450" s="4" t="s">
        <v>161</v>
      </c>
      <c r="AM450" s="4" t="s">
        <v>1001</v>
      </c>
      <c r="AO450" s="8" t="s">
        <v>705</v>
      </c>
      <c r="AP450" s="12">
        <v>0.03</v>
      </c>
      <c r="AQ450" s="154" t="s">
        <v>239</v>
      </c>
      <c r="AR450" s="148" t="s">
        <v>1000</v>
      </c>
      <c r="AS450" s="160" t="str">
        <f t="shared" si="62"/>
        <v>福岡県古賀市</v>
      </c>
      <c r="AT450" s="146">
        <v>10.210000000000001</v>
      </c>
      <c r="AU450" s="148">
        <v>10.17</v>
      </c>
      <c r="AV450" s="171">
        <v>10.14</v>
      </c>
    </row>
    <row r="451" spans="10:48" ht="13.8" thickBot="1">
      <c r="J451" s="2"/>
      <c r="K451" s="2"/>
      <c r="L451" s="2"/>
      <c r="M451" s="2"/>
      <c r="N451" s="2"/>
      <c r="AJ451" s="2"/>
      <c r="AL451" s="4" t="s">
        <v>161</v>
      </c>
      <c r="AM451" s="4" t="s">
        <v>1003</v>
      </c>
      <c r="AO451" s="9" t="s">
        <v>705</v>
      </c>
      <c r="AP451" s="152">
        <v>0.03</v>
      </c>
      <c r="AQ451" s="224" t="s">
        <v>245</v>
      </c>
      <c r="AR451" s="151" t="s">
        <v>1002</v>
      </c>
      <c r="AS451" s="177" t="str">
        <f t="shared" si="62"/>
        <v>長崎県長崎市</v>
      </c>
      <c r="AT451" s="150">
        <v>10.210000000000001</v>
      </c>
      <c r="AU451" s="151">
        <v>10.17</v>
      </c>
      <c r="AV451" s="218">
        <v>10.14</v>
      </c>
    </row>
    <row r="452" spans="10:48" ht="13.8" thickBot="1">
      <c r="J452" s="2"/>
      <c r="K452" s="2"/>
      <c r="L452" s="2"/>
      <c r="M452" s="2"/>
      <c r="N452" s="2"/>
      <c r="AJ452" s="2"/>
      <c r="AL452" s="4" t="s">
        <v>161</v>
      </c>
      <c r="AM452" s="4" t="s">
        <v>729</v>
      </c>
      <c r="AO452" s="11" t="s">
        <v>1004</v>
      </c>
      <c r="AP452" s="169">
        <v>0</v>
      </c>
      <c r="AQ452" s="153"/>
      <c r="AR452" s="225"/>
      <c r="AS452" s="159" t="str">
        <f t="shared" ref="AS452" si="63">AQ452&amp;AR452</f>
        <v/>
      </c>
      <c r="AT452" s="11" t="str">
        <f t="shared" ref="AT452" si="64">AQ452&amp;AR452</f>
        <v/>
      </c>
      <c r="AU452" s="15"/>
      <c r="AV452" s="16"/>
    </row>
    <row r="453" spans="10:48">
      <c r="J453" s="2"/>
      <c r="K453" s="2"/>
      <c r="L453" s="2"/>
      <c r="M453" s="2"/>
      <c r="N453" s="2"/>
      <c r="AJ453" s="2"/>
      <c r="AL453" s="4" t="s">
        <v>161</v>
      </c>
      <c r="AM453" s="4" t="s">
        <v>731</v>
      </c>
      <c r="AO453" s="7"/>
      <c r="AP453" s="7"/>
    </row>
    <row r="454" spans="10:48">
      <c r="J454" s="2"/>
      <c r="K454" s="2"/>
      <c r="L454" s="2"/>
      <c r="M454" s="2"/>
      <c r="N454" s="2"/>
      <c r="AJ454" s="2"/>
      <c r="AL454" s="4" t="s">
        <v>161</v>
      </c>
      <c r="AM454" s="4" t="s">
        <v>733</v>
      </c>
      <c r="AO454" s="7"/>
      <c r="AP454" s="7"/>
    </row>
    <row r="455" spans="10:48">
      <c r="J455" s="2"/>
      <c r="K455" s="2"/>
      <c r="L455" s="2"/>
      <c r="M455" s="2"/>
      <c r="N455" s="2"/>
      <c r="AJ455" s="2"/>
      <c r="AL455" s="4" t="s">
        <v>161</v>
      </c>
      <c r="AM455" s="4" t="s">
        <v>735</v>
      </c>
      <c r="AO455" s="7"/>
      <c r="AP455" s="7"/>
    </row>
    <row r="456" spans="10:48">
      <c r="J456" s="2"/>
      <c r="K456" s="2"/>
      <c r="L456" s="2"/>
      <c r="M456" s="2"/>
      <c r="N456" s="2"/>
      <c r="AJ456" s="2"/>
      <c r="AL456" s="4" t="s">
        <v>161</v>
      </c>
      <c r="AM456" s="4" t="s">
        <v>737</v>
      </c>
      <c r="AO456" s="7"/>
      <c r="AP456" s="7"/>
    </row>
    <row r="457" spans="10:48">
      <c r="J457" s="2"/>
      <c r="K457" s="2"/>
      <c r="L457" s="2"/>
      <c r="M457" s="2"/>
      <c r="N457" s="2"/>
      <c r="AJ457" s="2"/>
      <c r="AL457" s="4" t="s">
        <v>161</v>
      </c>
      <c r="AM457" s="4" t="s">
        <v>454</v>
      </c>
      <c r="AO457" s="7"/>
      <c r="AP457" s="7"/>
    </row>
    <row r="458" spans="10:48">
      <c r="J458" s="2"/>
      <c r="K458" s="2"/>
      <c r="L458" s="2"/>
      <c r="M458" s="2"/>
      <c r="N458" s="2"/>
      <c r="AJ458" s="2"/>
      <c r="AL458" s="4" t="s">
        <v>163</v>
      </c>
      <c r="AM458" s="4" t="s">
        <v>456</v>
      </c>
      <c r="AO458" s="7"/>
      <c r="AP458" s="7"/>
    </row>
    <row r="459" spans="10:48">
      <c r="J459" s="2"/>
      <c r="K459" s="2"/>
      <c r="L459" s="2"/>
      <c r="M459" s="2"/>
      <c r="N459" s="2"/>
      <c r="AJ459" s="2"/>
      <c r="AL459" s="4" t="s">
        <v>163</v>
      </c>
      <c r="AM459" s="4" t="s">
        <v>1005</v>
      </c>
      <c r="AO459" s="7"/>
      <c r="AP459" s="7"/>
    </row>
    <row r="460" spans="10:48">
      <c r="J460" s="2"/>
      <c r="K460" s="2"/>
      <c r="L460" s="2"/>
      <c r="M460" s="2"/>
      <c r="N460" s="2"/>
      <c r="AJ460" s="2"/>
      <c r="AL460" s="4" t="s">
        <v>163</v>
      </c>
      <c r="AM460" s="4" t="s">
        <v>739</v>
      </c>
      <c r="AO460" s="7"/>
      <c r="AP460" s="7"/>
    </row>
    <row r="461" spans="10:48">
      <c r="J461" s="2"/>
      <c r="K461" s="2"/>
      <c r="L461" s="2"/>
      <c r="M461" s="2"/>
      <c r="N461" s="2"/>
      <c r="AJ461" s="2"/>
      <c r="AL461" s="4" t="s">
        <v>163</v>
      </c>
      <c r="AM461" s="4" t="s">
        <v>1006</v>
      </c>
      <c r="AO461" s="7"/>
      <c r="AP461" s="7"/>
    </row>
    <row r="462" spans="10:48">
      <c r="J462" s="2"/>
      <c r="K462" s="2"/>
      <c r="L462" s="2"/>
      <c r="M462" s="2"/>
      <c r="N462" s="2"/>
      <c r="AJ462" s="2"/>
      <c r="AL462" s="4" t="s">
        <v>163</v>
      </c>
      <c r="AM462" s="4" t="s">
        <v>741</v>
      </c>
      <c r="AO462" s="7"/>
      <c r="AP462" s="7"/>
    </row>
    <row r="463" spans="10:48">
      <c r="J463" s="2"/>
      <c r="K463" s="2"/>
      <c r="L463" s="2"/>
      <c r="M463" s="2"/>
      <c r="N463" s="2"/>
      <c r="AJ463" s="2"/>
      <c r="AL463" s="4" t="s">
        <v>163</v>
      </c>
      <c r="AM463" s="4" t="s">
        <v>743</v>
      </c>
      <c r="AO463" s="7"/>
      <c r="AP463" s="7"/>
    </row>
    <row r="464" spans="10:48">
      <c r="J464" s="2"/>
      <c r="K464" s="2"/>
      <c r="L464" s="2"/>
      <c r="M464" s="2"/>
      <c r="N464" s="2"/>
      <c r="AJ464" s="2"/>
      <c r="AL464" s="4" t="s">
        <v>163</v>
      </c>
      <c r="AM464" s="4" t="s">
        <v>745</v>
      </c>
      <c r="AO464" s="7"/>
      <c r="AP464" s="7"/>
    </row>
    <row r="465" spans="10:42">
      <c r="J465" s="2"/>
      <c r="K465" s="2"/>
      <c r="L465" s="2"/>
      <c r="M465" s="2"/>
      <c r="N465" s="2"/>
      <c r="AJ465" s="2"/>
      <c r="AL465" s="4" t="s">
        <v>163</v>
      </c>
      <c r="AM465" s="4" t="s">
        <v>747</v>
      </c>
      <c r="AO465" s="7"/>
      <c r="AP465" s="7"/>
    </row>
    <row r="466" spans="10:42">
      <c r="J466" s="2"/>
      <c r="K466" s="2"/>
      <c r="L466" s="2"/>
      <c r="M466" s="2"/>
      <c r="N466" s="2"/>
      <c r="AJ466" s="2"/>
      <c r="AL466" s="4" t="s">
        <v>163</v>
      </c>
      <c r="AM466" s="4" t="s">
        <v>749</v>
      </c>
      <c r="AO466" s="7"/>
      <c r="AP466" s="7"/>
    </row>
    <row r="467" spans="10:42">
      <c r="J467" s="2"/>
      <c r="K467" s="2"/>
      <c r="L467" s="2"/>
      <c r="M467" s="2"/>
      <c r="N467" s="2"/>
      <c r="AJ467" s="2"/>
      <c r="AL467" s="4" t="s">
        <v>163</v>
      </c>
      <c r="AM467" s="4" t="s">
        <v>1007</v>
      </c>
      <c r="AO467" s="7"/>
      <c r="AP467" s="7"/>
    </row>
    <row r="468" spans="10:42">
      <c r="J468" s="2"/>
      <c r="K468" s="2"/>
      <c r="L468" s="2"/>
      <c r="M468" s="2"/>
      <c r="N468" s="2"/>
      <c r="AJ468" s="2"/>
      <c r="AL468" s="4" t="s">
        <v>163</v>
      </c>
      <c r="AM468" s="4" t="s">
        <v>1008</v>
      </c>
      <c r="AO468" s="7"/>
      <c r="AP468" s="7"/>
    </row>
    <row r="469" spans="10:42">
      <c r="J469" s="2"/>
      <c r="K469" s="2"/>
      <c r="L469" s="2"/>
      <c r="M469" s="2"/>
      <c r="N469" s="2"/>
      <c r="AJ469" s="2"/>
      <c r="AL469" s="4" t="s">
        <v>163</v>
      </c>
      <c r="AM469" s="4" t="s">
        <v>751</v>
      </c>
      <c r="AO469" s="7"/>
      <c r="AP469" s="7"/>
    </row>
    <row r="470" spans="10:42">
      <c r="J470" s="2"/>
      <c r="K470" s="2"/>
      <c r="L470" s="2"/>
      <c r="M470" s="2"/>
      <c r="N470" s="2"/>
      <c r="AJ470" s="2"/>
      <c r="AL470" s="4" t="s">
        <v>163</v>
      </c>
      <c r="AM470" s="4" t="s">
        <v>1009</v>
      </c>
      <c r="AO470" s="7"/>
      <c r="AP470" s="7"/>
    </row>
    <row r="471" spans="10:42">
      <c r="J471" s="2"/>
      <c r="K471" s="2"/>
      <c r="L471" s="2"/>
      <c r="M471" s="2"/>
      <c r="N471" s="2"/>
      <c r="AJ471" s="2"/>
      <c r="AL471" s="4" t="s">
        <v>163</v>
      </c>
      <c r="AM471" s="4" t="s">
        <v>753</v>
      </c>
      <c r="AO471" s="7"/>
      <c r="AP471" s="7"/>
    </row>
    <row r="472" spans="10:42">
      <c r="J472" s="2"/>
      <c r="K472" s="2"/>
      <c r="L472" s="2"/>
      <c r="M472" s="2"/>
      <c r="N472" s="2"/>
      <c r="AJ472" s="2"/>
      <c r="AL472" s="4" t="s">
        <v>163</v>
      </c>
      <c r="AM472" s="4" t="s">
        <v>1010</v>
      </c>
      <c r="AO472" s="7"/>
      <c r="AP472" s="7"/>
    </row>
    <row r="473" spans="10:42">
      <c r="J473" s="2"/>
      <c r="K473" s="2"/>
      <c r="L473" s="2"/>
      <c r="M473" s="2"/>
      <c r="N473" s="2"/>
      <c r="AJ473" s="2"/>
      <c r="AL473" s="4" t="s">
        <v>163</v>
      </c>
      <c r="AM473" s="4" t="s">
        <v>1011</v>
      </c>
      <c r="AO473" s="7"/>
      <c r="AP473" s="7"/>
    </row>
    <row r="474" spans="10:42">
      <c r="J474" s="2"/>
      <c r="K474" s="2"/>
      <c r="L474" s="2"/>
      <c r="M474" s="2"/>
      <c r="N474" s="2"/>
      <c r="AJ474" s="2"/>
      <c r="AL474" s="4" t="s">
        <v>163</v>
      </c>
      <c r="AM474" s="4" t="s">
        <v>1012</v>
      </c>
      <c r="AO474" s="7"/>
      <c r="AP474" s="7"/>
    </row>
    <row r="475" spans="10:42">
      <c r="J475" s="2"/>
      <c r="K475" s="2"/>
      <c r="L475" s="2"/>
      <c r="M475" s="2"/>
      <c r="N475" s="2"/>
      <c r="AJ475" s="2"/>
      <c r="AL475" s="4" t="s">
        <v>163</v>
      </c>
      <c r="AM475" s="4" t="s">
        <v>1013</v>
      </c>
      <c r="AO475" s="7"/>
      <c r="AP475" s="7"/>
    </row>
    <row r="476" spans="10:42">
      <c r="J476" s="2"/>
      <c r="K476" s="2"/>
      <c r="L476" s="2"/>
      <c r="M476" s="2"/>
      <c r="N476" s="2"/>
      <c r="AJ476" s="2"/>
      <c r="AL476" s="4" t="s">
        <v>163</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163</v>
      </c>
      <c r="AM477" s="4" t="s">
        <v>755</v>
      </c>
      <c r="AO477" s="7"/>
      <c r="AP477" s="7"/>
    </row>
    <row r="478" spans="10:42">
      <c r="J478" s="2"/>
      <c r="K478" s="2"/>
      <c r="L478" s="2"/>
      <c r="M478" s="2"/>
      <c r="N478" s="2"/>
      <c r="X478" s="7"/>
      <c r="Y478" s="7"/>
      <c r="Z478" s="7"/>
      <c r="AA478" s="7"/>
      <c r="AB478" s="7"/>
      <c r="AC478" s="7"/>
      <c r="AD478" s="7"/>
      <c r="AE478" s="7"/>
      <c r="AF478" s="7"/>
      <c r="AG478" s="7"/>
      <c r="AH478" s="7"/>
      <c r="AJ478" s="2"/>
      <c r="AL478" s="4" t="s">
        <v>163</v>
      </c>
      <c r="AM478" s="4" t="s">
        <v>458</v>
      </c>
      <c r="AO478" s="7"/>
      <c r="AP478" s="7"/>
    </row>
    <row r="479" spans="10:42">
      <c r="J479" s="2"/>
      <c r="K479" s="2"/>
      <c r="L479" s="2"/>
      <c r="M479" s="2"/>
      <c r="N479" s="2"/>
      <c r="X479" s="7"/>
      <c r="Y479" s="7"/>
      <c r="Z479" s="7"/>
      <c r="AA479" s="7"/>
      <c r="AB479" s="7"/>
      <c r="AC479" s="7"/>
      <c r="AD479" s="7"/>
      <c r="AE479" s="7"/>
      <c r="AF479" s="7"/>
      <c r="AG479" s="7"/>
      <c r="AH479" s="7"/>
      <c r="AJ479" s="2"/>
      <c r="AL479" s="4" t="s">
        <v>163</v>
      </c>
      <c r="AM479" s="4" t="s">
        <v>1015</v>
      </c>
      <c r="AO479" s="7"/>
      <c r="AP479" s="7"/>
    </row>
    <row r="480" spans="10:42">
      <c r="J480" s="2"/>
      <c r="K480" s="2"/>
      <c r="L480" s="2"/>
      <c r="M480" s="2"/>
      <c r="N480" s="2"/>
      <c r="X480" s="7"/>
      <c r="Y480" s="7"/>
      <c r="Z480" s="7"/>
      <c r="AA480" s="7"/>
      <c r="AB480" s="7"/>
      <c r="AC480" s="7"/>
      <c r="AD480" s="7"/>
      <c r="AE480" s="7"/>
      <c r="AF480" s="7"/>
      <c r="AG480" s="7"/>
      <c r="AH480" s="7"/>
      <c r="AJ480" s="2"/>
      <c r="AL480" s="4" t="s">
        <v>163</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163</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163</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165</v>
      </c>
      <c r="AM483" s="4" t="s">
        <v>757</v>
      </c>
      <c r="AO483" s="7"/>
      <c r="AP483" s="7"/>
    </row>
    <row r="484" spans="10:42">
      <c r="J484" s="2"/>
      <c r="K484" s="2"/>
      <c r="L484" s="2"/>
      <c r="M484" s="2"/>
      <c r="N484" s="2"/>
      <c r="X484" s="7"/>
      <c r="Y484" s="7"/>
      <c r="Z484" s="7"/>
      <c r="AA484" s="7"/>
      <c r="AB484" s="7"/>
      <c r="AC484" s="7"/>
      <c r="AD484" s="7"/>
      <c r="AE484" s="7"/>
      <c r="AF484" s="7"/>
      <c r="AG484" s="7"/>
      <c r="AH484" s="7"/>
      <c r="AJ484" s="2"/>
      <c r="AL484" s="4" t="s">
        <v>165</v>
      </c>
      <c r="AM484" s="4" t="s">
        <v>460</v>
      </c>
      <c r="AO484" s="7"/>
      <c r="AP484" s="7"/>
    </row>
    <row r="485" spans="10:42">
      <c r="J485" s="2"/>
      <c r="K485" s="2"/>
      <c r="L485" s="2"/>
      <c r="M485" s="2"/>
      <c r="N485" s="2"/>
      <c r="X485" s="7"/>
      <c r="Y485" s="7"/>
      <c r="Z485" s="7"/>
      <c r="AA485" s="7"/>
      <c r="AB485" s="7"/>
      <c r="AC485" s="7"/>
      <c r="AD485" s="7"/>
      <c r="AE485" s="7"/>
      <c r="AF485" s="7"/>
      <c r="AG485" s="7"/>
      <c r="AH485" s="7"/>
      <c r="AJ485" s="2"/>
      <c r="AL485" s="4" t="s">
        <v>165</v>
      </c>
      <c r="AM485" s="4" t="s">
        <v>1019</v>
      </c>
      <c r="AO485" s="7"/>
      <c r="AP485" s="7"/>
    </row>
    <row r="486" spans="10:42">
      <c r="J486" s="2"/>
      <c r="K486" s="2"/>
      <c r="L486" s="2"/>
      <c r="M486" s="2"/>
      <c r="N486" s="2"/>
      <c r="X486" s="7"/>
      <c r="Y486" s="7"/>
      <c r="Z486" s="7"/>
      <c r="AA486" s="7"/>
      <c r="AB486" s="7"/>
      <c r="AC486" s="7"/>
      <c r="AD486" s="7"/>
      <c r="AE486" s="7"/>
      <c r="AF486" s="7"/>
      <c r="AG486" s="7"/>
      <c r="AH486" s="7"/>
      <c r="AJ486" s="2"/>
      <c r="AL486" s="4" t="s">
        <v>165</v>
      </c>
      <c r="AM486" s="4" t="s">
        <v>759</v>
      </c>
      <c r="AO486" s="7"/>
      <c r="AP486" s="7"/>
    </row>
    <row r="487" spans="10:42">
      <c r="J487" s="2"/>
      <c r="K487" s="2"/>
      <c r="L487" s="2"/>
      <c r="M487" s="2"/>
      <c r="N487" s="2"/>
      <c r="X487" s="7"/>
      <c r="Y487" s="7"/>
      <c r="Z487" s="7"/>
      <c r="AA487" s="7"/>
      <c r="AB487" s="7"/>
      <c r="AC487" s="7"/>
      <c r="AD487" s="7"/>
      <c r="AE487" s="7"/>
      <c r="AF487" s="7"/>
      <c r="AG487" s="7"/>
      <c r="AH487" s="7"/>
      <c r="AJ487" s="2"/>
      <c r="AL487" s="4" t="s">
        <v>165</v>
      </c>
      <c r="AM487" s="4" t="s">
        <v>761</v>
      </c>
      <c r="AO487" s="7"/>
      <c r="AP487" s="7"/>
    </row>
    <row r="488" spans="10:42">
      <c r="J488" s="2"/>
      <c r="K488" s="2"/>
      <c r="L488" s="2"/>
      <c r="M488" s="2"/>
      <c r="N488" s="2"/>
      <c r="X488" s="7"/>
      <c r="Y488" s="7"/>
      <c r="Z488" s="7"/>
      <c r="AA488" s="7"/>
      <c r="AB488" s="7"/>
      <c r="AC488" s="7"/>
      <c r="AD488" s="7"/>
      <c r="AE488" s="7"/>
      <c r="AF488" s="7"/>
      <c r="AG488" s="7"/>
      <c r="AH488" s="7"/>
      <c r="AJ488" s="2"/>
      <c r="AL488" s="4" t="s">
        <v>165</v>
      </c>
      <c r="AM488" s="4" t="s">
        <v>1020</v>
      </c>
      <c r="AO488" s="7"/>
      <c r="AP488" s="7"/>
    </row>
    <row r="489" spans="10:42">
      <c r="J489" s="2"/>
      <c r="K489" s="2"/>
      <c r="L489" s="2"/>
      <c r="M489" s="2"/>
      <c r="N489" s="2"/>
      <c r="X489" s="7"/>
      <c r="Y489" s="7"/>
      <c r="Z489" s="7"/>
      <c r="AA489" s="7"/>
      <c r="AB489" s="7"/>
      <c r="AC489" s="7"/>
      <c r="AD489" s="7"/>
      <c r="AE489" s="7"/>
      <c r="AF489" s="7"/>
      <c r="AG489" s="7"/>
      <c r="AH489" s="7"/>
      <c r="AJ489" s="2"/>
      <c r="AL489" s="4" t="s">
        <v>165</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165</v>
      </c>
      <c r="AM490" s="4" t="s">
        <v>763</v>
      </c>
      <c r="AO490" s="7"/>
      <c r="AP490" s="7"/>
    </row>
    <row r="491" spans="10:42">
      <c r="J491" s="2"/>
      <c r="K491" s="2"/>
      <c r="L491" s="2"/>
      <c r="M491" s="2"/>
      <c r="N491" s="2"/>
      <c r="X491" s="7"/>
      <c r="Y491" s="7"/>
      <c r="Z491" s="7"/>
      <c r="AA491" s="7"/>
      <c r="AB491" s="7"/>
      <c r="AC491" s="7"/>
      <c r="AD491" s="7"/>
      <c r="AE491" s="7"/>
      <c r="AF491" s="7"/>
      <c r="AG491" s="7"/>
      <c r="AH491" s="7"/>
      <c r="AJ491" s="2"/>
      <c r="AL491" s="4" t="s">
        <v>165</v>
      </c>
      <c r="AM491" s="4" t="s">
        <v>1022</v>
      </c>
      <c r="AO491" s="7"/>
      <c r="AP491" s="7"/>
    </row>
    <row r="492" spans="10:42">
      <c r="J492" s="2"/>
      <c r="K492" s="2"/>
      <c r="L492" s="2"/>
      <c r="M492" s="2"/>
      <c r="N492" s="2"/>
      <c r="X492" s="7"/>
      <c r="Y492" s="7"/>
      <c r="Z492" s="7"/>
      <c r="AA492" s="7"/>
      <c r="AB492" s="7"/>
      <c r="AC492" s="7"/>
      <c r="AD492" s="7"/>
      <c r="AE492" s="7"/>
      <c r="AF492" s="7"/>
      <c r="AG492" s="7"/>
      <c r="AH492" s="7"/>
      <c r="AJ492" s="2"/>
      <c r="AL492" s="4" t="s">
        <v>165</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165</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165</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165</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165</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165</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165</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165</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165</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165</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165</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165</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165</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165</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165</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165</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165</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165</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165</v>
      </c>
      <c r="AM510" s="4" t="s">
        <v>903</v>
      </c>
      <c r="AO510" s="7"/>
      <c r="AP510" s="7"/>
    </row>
    <row r="511" spans="10:42">
      <c r="J511" s="2"/>
      <c r="K511" s="2"/>
      <c r="L511" s="2"/>
      <c r="M511" s="2"/>
      <c r="N511" s="2"/>
      <c r="X511" s="7"/>
      <c r="Y511" s="7"/>
      <c r="Z511" s="7"/>
      <c r="AA511" s="7"/>
      <c r="AB511" s="7"/>
      <c r="AC511" s="7"/>
      <c r="AD511" s="7"/>
      <c r="AE511" s="7"/>
      <c r="AF511" s="7"/>
      <c r="AG511" s="7"/>
      <c r="AH511" s="7"/>
      <c r="AJ511" s="2"/>
      <c r="AL511" s="4" t="s">
        <v>165</v>
      </c>
      <c r="AM511" s="4" t="s">
        <v>1041</v>
      </c>
      <c r="AO511" s="7"/>
      <c r="AP511" s="7"/>
    </row>
    <row r="512" spans="10:42">
      <c r="J512" s="2"/>
      <c r="K512" s="2"/>
      <c r="L512" s="2"/>
      <c r="M512" s="2"/>
      <c r="N512" s="2"/>
      <c r="X512" s="7"/>
      <c r="Y512" s="7"/>
      <c r="Z512" s="7"/>
      <c r="AA512" s="7"/>
      <c r="AB512" s="7"/>
      <c r="AC512" s="7"/>
      <c r="AD512" s="7"/>
      <c r="AE512" s="7"/>
      <c r="AF512" s="7"/>
      <c r="AG512" s="7"/>
      <c r="AH512" s="7"/>
      <c r="AJ512" s="2"/>
      <c r="AL512" s="4" t="s">
        <v>165</v>
      </c>
      <c r="AM512" s="4" t="s">
        <v>767</v>
      </c>
      <c r="AO512" s="7"/>
      <c r="AP512" s="7"/>
    </row>
    <row r="513" spans="10:42">
      <c r="J513" s="2"/>
      <c r="K513" s="2"/>
      <c r="L513" s="2"/>
      <c r="M513" s="2"/>
      <c r="N513" s="2"/>
      <c r="X513" s="7"/>
      <c r="Y513" s="7"/>
      <c r="Z513" s="7"/>
      <c r="AA513" s="7"/>
      <c r="AB513" s="7"/>
      <c r="AC513" s="7"/>
      <c r="AD513" s="7"/>
      <c r="AE513" s="7"/>
      <c r="AF513" s="7"/>
      <c r="AG513" s="7"/>
      <c r="AH513" s="7"/>
      <c r="AJ513" s="2"/>
      <c r="AL513" s="4" t="s">
        <v>165</v>
      </c>
      <c r="AM513" s="4" t="s">
        <v>1042</v>
      </c>
      <c r="AO513" s="7"/>
      <c r="AP513" s="7"/>
    </row>
    <row r="514" spans="10:42">
      <c r="J514" s="2"/>
      <c r="K514" s="2"/>
      <c r="L514" s="2"/>
      <c r="M514" s="2"/>
      <c r="N514" s="2"/>
      <c r="X514" s="7"/>
      <c r="Y514" s="7"/>
      <c r="Z514" s="7"/>
      <c r="AA514" s="7"/>
      <c r="AB514" s="7"/>
      <c r="AC514" s="7"/>
      <c r="AD514" s="7"/>
      <c r="AE514" s="7"/>
      <c r="AF514" s="7"/>
      <c r="AG514" s="7"/>
      <c r="AH514" s="7"/>
      <c r="AJ514" s="2"/>
      <c r="AL514" s="4" t="s">
        <v>165</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165</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165</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165</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167</v>
      </c>
      <c r="AM518" s="4" t="s">
        <v>215</v>
      </c>
      <c r="AO518" s="7"/>
      <c r="AP518" s="7"/>
    </row>
    <row r="519" spans="10:42">
      <c r="J519" s="2"/>
      <c r="K519" s="2"/>
      <c r="L519" s="2"/>
      <c r="M519" s="2"/>
      <c r="N519" s="2"/>
      <c r="X519" s="7"/>
      <c r="Y519" s="7"/>
      <c r="Z519" s="7"/>
      <c r="AA519" s="7"/>
      <c r="AB519" s="7"/>
      <c r="AC519" s="7"/>
      <c r="AD519" s="7"/>
      <c r="AE519" s="7"/>
      <c r="AF519" s="7"/>
      <c r="AG519" s="7"/>
      <c r="AH519" s="7"/>
      <c r="AJ519" s="2"/>
      <c r="AL519" s="4" t="s">
        <v>167</v>
      </c>
      <c r="AM519" s="4" t="s">
        <v>462</v>
      </c>
      <c r="AO519" s="7"/>
      <c r="AP519" s="7"/>
    </row>
    <row r="520" spans="10:42">
      <c r="J520" s="2"/>
      <c r="K520" s="2"/>
      <c r="L520" s="2"/>
      <c r="M520" s="2"/>
      <c r="N520" s="2"/>
      <c r="X520" s="7"/>
      <c r="Y520" s="7"/>
      <c r="Z520" s="7"/>
      <c r="AA520" s="7"/>
      <c r="AB520" s="7"/>
      <c r="AC520" s="7"/>
      <c r="AD520" s="7"/>
      <c r="AE520" s="7"/>
      <c r="AF520" s="7"/>
      <c r="AG520" s="7"/>
      <c r="AH520" s="7"/>
      <c r="AJ520" s="2"/>
      <c r="AL520" s="4" t="s">
        <v>167</v>
      </c>
      <c r="AM520" s="4" t="s">
        <v>769</v>
      </c>
      <c r="AO520" s="7"/>
      <c r="AP520" s="7"/>
    </row>
    <row r="521" spans="10:42">
      <c r="J521" s="2"/>
      <c r="K521" s="2"/>
      <c r="L521" s="2"/>
      <c r="M521" s="2"/>
      <c r="N521" s="2"/>
      <c r="X521" s="7"/>
      <c r="Y521" s="7"/>
      <c r="Z521" s="7"/>
      <c r="AA521" s="7"/>
      <c r="AB521" s="7"/>
      <c r="AC521" s="7"/>
      <c r="AD521" s="7"/>
      <c r="AE521" s="7"/>
      <c r="AF521" s="7"/>
      <c r="AG521" s="7"/>
      <c r="AH521" s="7"/>
      <c r="AJ521" s="2"/>
      <c r="AL521" s="4" t="s">
        <v>167</v>
      </c>
      <c r="AM521" s="4" t="s">
        <v>345</v>
      </c>
      <c r="AO521" s="7"/>
      <c r="AP521" s="7"/>
    </row>
    <row r="522" spans="10:42">
      <c r="J522" s="2"/>
      <c r="K522" s="2"/>
      <c r="L522" s="2"/>
      <c r="M522" s="2"/>
      <c r="N522" s="2"/>
      <c r="X522" s="7"/>
      <c r="Y522" s="7"/>
      <c r="Z522" s="7"/>
      <c r="AA522" s="7"/>
      <c r="AB522" s="7"/>
      <c r="AC522" s="7"/>
      <c r="AD522" s="7"/>
      <c r="AE522" s="7"/>
      <c r="AF522" s="7"/>
      <c r="AG522" s="7"/>
      <c r="AH522" s="7"/>
      <c r="AJ522" s="2"/>
      <c r="AL522" s="4" t="s">
        <v>167</v>
      </c>
      <c r="AM522" s="4" t="s">
        <v>464</v>
      </c>
      <c r="AO522" s="7"/>
      <c r="AP522" s="7"/>
    </row>
    <row r="523" spans="10:42">
      <c r="J523" s="2"/>
      <c r="K523" s="2"/>
      <c r="L523" s="2"/>
      <c r="M523" s="2"/>
      <c r="N523" s="2"/>
      <c r="X523" s="7"/>
      <c r="Y523" s="7"/>
      <c r="Z523" s="7"/>
      <c r="AA523" s="7"/>
      <c r="AB523" s="7"/>
      <c r="AC523" s="7"/>
      <c r="AD523" s="7"/>
      <c r="AE523" s="7"/>
      <c r="AF523" s="7"/>
      <c r="AG523" s="7"/>
      <c r="AH523" s="7"/>
      <c r="AJ523" s="2"/>
      <c r="AL523" s="4" t="s">
        <v>167</v>
      </c>
      <c r="AM523" s="4" t="s">
        <v>1047</v>
      </c>
      <c r="AO523" s="7"/>
      <c r="AP523" s="7"/>
    </row>
    <row r="524" spans="10:42">
      <c r="J524" s="2"/>
      <c r="K524" s="2"/>
      <c r="L524" s="2"/>
      <c r="M524" s="2"/>
      <c r="N524" s="2"/>
      <c r="X524" s="7"/>
      <c r="Y524" s="7"/>
      <c r="Z524" s="7"/>
      <c r="AA524" s="7"/>
      <c r="AB524" s="7"/>
      <c r="AC524" s="7"/>
      <c r="AD524" s="7"/>
      <c r="AE524" s="7"/>
      <c r="AF524" s="7"/>
      <c r="AG524" s="7"/>
      <c r="AH524" s="7"/>
      <c r="AJ524" s="2"/>
      <c r="AL524" s="4" t="s">
        <v>167</v>
      </c>
      <c r="AM524" s="4" t="s">
        <v>466</v>
      </c>
      <c r="AO524" s="7"/>
      <c r="AP524" s="7"/>
    </row>
    <row r="525" spans="10:42">
      <c r="J525" s="2"/>
      <c r="K525" s="2"/>
      <c r="L525" s="2"/>
      <c r="M525" s="2"/>
      <c r="N525" s="2"/>
      <c r="X525" s="7"/>
      <c r="Y525" s="7"/>
      <c r="Z525" s="7"/>
      <c r="AA525" s="7"/>
      <c r="AB525" s="7"/>
      <c r="AC525" s="7"/>
      <c r="AD525" s="7"/>
      <c r="AE525" s="7"/>
      <c r="AF525" s="7"/>
      <c r="AG525" s="7"/>
      <c r="AH525" s="7"/>
      <c r="AJ525" s="2"/>
      <c r="AL525" s="4" t="s">
        <v>167</v>
      </c>
      <c r="AM525" s="4" t="s">
        <v>1048</v>
      </c>
      <c r="AO525" s="7"/>
      <c r="AP525" s="7"/>
    </row>
    <row r="526" spans="10:42">
      <c r="J526" s="2"/>
      <c r="K526" s="2"/>
      <c r="L526" s="2"/>
      <c r="M526" s="2"/>
      <c r="N526" s="2"/>
      <c r="X526" s="7"/>
      <c r="Y526" s="7"/>
      <c r="Z526" s="7"/>
      <c r="AA526" s="7"/>
      <c r="AB526" s="7"/>
      <c r="AC526" s="7"/>
      <c r="AD526" s="7"/>
      <c r="AE526" s="7"/>
      <c r="AF526" s="7"/>
      <c r="AG526" s="7"/>
      <c r="AH526" s="7"/>
      <c r="AJ526" s="2"/>
      <c r="AL526" s="4" t="s">
        <v>167</v>
      </c>
      <c r="AM526" s="4" t="s">
        <v>469</v>
      </c>
      <c r="AO526" s="7"/>
      <c r="AP526" s="7"/>
    </row>
    <row r="527" spans="10:42">
      <c r="J527" s="2"/>
      <c r="K527" s="2"/>
      <c r="L527" s="2"/>
      <c r="M527" s="2"/>
      <c r="N527" s="2"/>
      <c r="X527" s="7"/>
      <c r="Y527" s="7"/>
      <c r="Z527" s="7"/>
      <c r="AA527" s="7"/>
      <c r="AB527" s="7"/>
      <c r="AC527" s="7"/>
      <c r="AD527" s="7"/>
      <c r="AE527" s="7"/>
      <c r="AF527" s="7"/>
      <c r="AG527" s="7"/>
      <c r="AH527" s="7"/>
      <c r="AJ527" s="2"/>
      <c r="AL527" s="4" t="s">
        <v>167</v>
      </c>
      <c r="AM527" s="4" t="s">
        <v>1049</v>
      </c>
      <c r="AO527" s="7"/>
      <c r="AP527" s="7"/>
    </row>
    <row r="528" spans="10:42">
      <c r="J528" s="2"/>
      <c r="K528" s="2"/>
      <c r="L528" s="2"/>
      <c r="M528" s="2"/>
      <c r="N528" s="2"/>
      <c r="X528" s="7"/>
      <c r="Y528" s="7"/>
      <c r="Z528" s="7"/>
      <c r="AA528" s="7"/>
      <c r="AB528" s="7"/>
      <c r="AC528" s="7"/>
      <c r="AD528" s="7"/>
      <c r="AE528" s="7"/>
      <c r="AF528" s="7"/>
      <c r="AG528" s="7"/>
      <c r="AH528" s="7"/>
      <c r="AJ528" s="2"/>
      <c r="AL528" s="4" t="s">
        <v>167</v>
      </c>
      <c r="AM528" s="4" t="s">
        <v>471</v>
      </c>
      <c r="AO528" s="7"/>
      <c r="AP528" s="7"/>
    </row>
    <row r="529" spans="10:42">
      <c r="J529" s="2"/>
      <c r="K529" s="2"/>
      <c r="L529" s="2"/>
      <c r="M529" s="2"/>
      <c r="N529" s="2"/>
      <c r="X529" s="7"/>
      <c r="Y529" s="7"/>
      <c r="Z529" s="7"/>
      <c r="AA529" s="7"/>
      <c r="AB529" s="7"/>
      <c r="AC529" s="7"/>
      <c r="AD529" s="7"/>
      <c r="AE529" s="7"/>
      <c r="AF529" s="7"/>
      <c r="AG529" s="7"/>
      <c r="AH529" s="7"/>
      <c r="AJ529" s="2"/>
      <c r="AL529" s="4" t="s">
        <v>167</v>
      </c>
      <c r="AM529" s="4" t="s">
        <v>473</v>
      </c>
      <c r="AO529" s="7"/>
      <c r="AP529" s="7"/>
    </row>
    <row r="530" spans="10:42">
      <c r="J530" s="2"/>
      <c r="K530" s="2"/>
      <c r="L530" s="2"/>
      <c r="M530" s="2"/>
      <c r="N530" s="2"/>
      <c r="X530" s="7"/>
      <c r="Y530" s="7"/>
      <c r="Z530" s="7"/>
      <c r="AA530" s="7"/>
      <c r="AB530" s="7"/>
      <c r="AC530" s="7"/>
      <c r="AD530" s="7"/>
      <c r="AE530" s="7"/>
      <c r="AF530" s="7"/>
      <c r="AG530" s="7"/>
      <c r="AH530" s="7"/>
      <c r="AJ530" s="2"/>
      <c r="AL530" s="4" t="s">
        <v>167</v>
      </c>
      <c r="AM530" s="4" t="s">
        <v>475</v>
      </c>
      <c r="AO530" s="7"/>
      <c r="AP530" s="7"/>
    </row>
    <row r="531" spans="10:42">
      <c r="J531" s="2"/>
      <c r="K531" s="2"/>
      <c r="L531" s="2"/>
      <c r="M531" s="2"/>
      <c r="N531" s="2"/>
      <c r="X531" s="7"/>
      <c r="Y531" s="7"/>
      <c r="Z531" s="7"/>
      <c r="AA531" s="7"/>
      <c r="AB531" s="7"/>
      <c r="AC531" s="7"/>
      <c r="AD531" s="7"/>
      <c r="AE531" s="7"/>
      <c r="AF531" s="7"/>
      <c r="AG531" s="7"/>
      <c r="AH531" s="7"/>
      <c r="AJ531" s="2"/>
      <c r="AL531" s="4" t="s">
        <v>167</v>
      </c>
      <c r="AM531" s="4" t="s">
        <v>477</v>
      </c>
      <c r="AO531" s="7"/>
      <c r="AP531" s="7"/>
    </row>
    <row r="532" spans="10:42">
      <c r="J532" s="2"/>
      <c r="K532" s="2"/>
      <c r="L532" s="2"/>
      <c r="M532" s="2"/>
      <c r="N532" s="2"/>
      <c r="X532" s="7"/>
      <c r="Y532" s="7"/>
      <c r="Z532" s="7"/>
      <c r="AA532" s="7"/>
      <c r="AB532" s="7"/>
      <c r="AC532" s="7"/>
      <c r="AD532" s="7"/>
      <c r="AE532" s="7"/>
      <c r="AF532" s="7"/>
      <c r="AG532" s="7"/>
      <c r="AH532" s="7"/>
      <c r="AJ532" s="2"/>
      <c r="AL532" s="4" t="s">
        <v>167</v>
      </c>
      <c r="AM532" s="4" t="s">
        <v>479</v>
      </c>
      <c r="AO532" s="7"/>
      <c r="AP532" s="7"/>
    </row>
    <row r="533" spans="10:42">
      <c r="J533" s="2"/>
      <c r="K533" s="2"/>
      <c r="L533" s="2"/>
      <c r="M533" s="2"/>
      <c r="N533" s="2"/>
      <c r="X533" s="7"/>
      <c r="Y533" s="7"/>
      <c r="Z533" s="7"/>
      <c r="AA533" s="7"/>
      <c r="AB533" s="7"/>
      <c r="AC533" s="7"/>
      <c r="AD533" s="7"/>
      <c r="AE533" s="7"/>
      <c r="AF533" s="7"/>
      <c r="AG533" s="7"/>
      <c r="AH533" s="7"/>
      <c r="AJ533" s="2"/>
      <c r="AL533" s="4" t="s">
        <v>167</v>
      </c>
      <c r="AM533" s="4" t="s">
        <v>771</v>
      </c>
      <c r="AO533" s="7"/>
      <c r="AP533" s="7"/>
    </row>
    <row r="534" spans="10:42">
      <c r="J534" s="2"/>
      <c r="K534" s="2"/>
      <c r="L534" s="2"/>
      <c r="M534" s="2"/>
      <c r="N534" s="2"/>
      <c r="X534" s="7"/>
      <c r="Y534" s="7"/>
      <c r="Z534" s="7"/>
      <c r="AA534" s="7"/>
      <c r="AB534" s="7"/>
      <c r="AC534" s="7"/>
      <c r="AD534" s="7"/>
      <c r="AE534" s="7"/>
      <c r="AF534" s="7"/>
      <c r="AG534" s="7"/>
      <c r="AH534" s="7"/>
      <c r="AJ534" s="2"/>
      <c r="AL534" s="4" t="s">
        <v>167</v>
      </c>
      <c r="AM534" s="4" t="s">
        <v>481</v>
      </c>
      <c r="AO534" s="7"/>
      <c r="AP534" s="7"/>
    </row>
    <row r="535" spans="10:42">
      <c r="J535" s="2"/>
      <c r="K535" s="2"/>
      <c r="L535" s="2"/>
      <c r="M535" s="2"/>
      <c r="N535" s="2"/>
      <c r="X535" s="7"/>
      <c r="Y535" s="7"/>
      <c r="Z535" s="7"/>
      <c r="AA535" s="7"/>
      <c r="AB535" s="7"/>
      <c r="AC535" s="7"/>
      <c r="AD535" s="7"/>
      <c r="AE535" s="7"/>
      <c r="AF535" s="7"/>
      <c r="AG535" s="7"/>
      <c r="AH535" s="7"/>
      <c r="AJ535" s="2"/>
      <c r="AL535" s="4" t="s">
        <v>167</v>
      </c>
      <c r="AM535" s="4" t="s">
        <v>347</v>
      </c>
      <c r="AO535" s="7"/>
      <c r="AP535" s="7"/>
    </row>
    <row r="536" spans="10:42">
      <c r="J536" s="2"/>
      <c r="K536" s="2"/>
      <c r="L536" s="2"/>
      <c r="M536" s="2"/>
      <c r="N536" s="2"/>
      <c r="X536" s="7"/>
      <c r="Y536" s="7"/>
      <c r="Z536" s="7"/>
      <c r="AA536" s="7"/>
      <c r="AB536" s="7"/>
      <c r="AC536" s="7"/>
      <c r="AD536" s="7"/>
      <c r="AE536" s="7"/>
      <c r="AF536" s="7"/>
      <c r="AG536" s="7"/>
      <c r="AH536" s="7"/>
      <c r="AJ536" s="2"/>
      <c r="AL536" s="4" t="s">
        <v>167</v>
      </c>
      <c r="AM536" s="4" t="s">
        <v>483</v>
      </c>
      <c r="AO536" s="7"/>
      <c r="AP536" s="7"/>
    </row>
    <row r="537" spans="10:42">
      <c r="J537" s="2"/>
      <c r="K537" s="2"/>
      <c r="L537" s="2"/>
      <c r="M537" s="2"/>
      <c r="N537" s="2"/>
      <c r="X537" s="7"/>
      <c r="Y537" s="7"/>
      <c r="Z537" s="7"/>
      <c r="AA537" s="7"/>
      <c r="AB537" s="7"/>
      <c r="AC537" s="7"/>
      <c r="AD537" s="7"/>
      <c r="AE537" s="7"/>
      <c r="AF537" s="7"/>
      <c r="AG537" s="7"/>
      <c r="AH537" s="7"/>
      <c r="AJ537" s="2"/>
      <c r="AL537" s="4" t="s">
        <v>167</v>
      </c>
      <c r="AM537" s="4" t="s">
        <v>485</v>
      </c>
      <c r="AO537" s="7"/>
      <c r="AP537" s="7"/>
    </row>
    <row r="538" spans="10:42">
      <c r="J538" s="2"/>
      <c r="K538" s="2"/>
      <c r="L538" s="2"/>
      <c r="M538" s="2"/>
      <c r="N538" s="2"/>
      <c r="X538" s="7"/>
      <c r="Y538" s="7"/>
      <c r="Z538" s="7"/>
      <c r="AA538" s="7"/>
      <c r="AB538" s="7"/>
      <c r="AC538" s="7"/>
      <c r="AD538" s="7"/>
      <c r="AE538" s="7"/>
      <c r="AF538" s="7"/>
      <c r="AG538" s="7"/>
      <c r="AH538" s="7"/>
      <c r="AJ538" s="2"/>
      <c r="AL538" s="4" t="s">
        <v>167</v>
      </c>
      <c r="AM538" s="4" t="s">
        <v>349</v>
      </c>
      <c r="AO538" s="7"/>
      <c r="AP538" s="7"/>
    </row>
    <row r="539" spans="10:42">
      <c r="J539" s="2"/>
      <c r="K539" s="2"/>
      <c r="L539" s="2"/>
      <c r="M539" s="2"/>
      <c r="N539" s="2"/>
      <c r="X539" s="7"/>
      <c r="Y539" s="7"/>
      <c r="Z539" s="7"/>
      <c r="AA539" s="7"/>
      <c r="AB539" s="7"/>
      <c r="AC539" s="7"/>
      <c r="AD539" s="7"/>
      <c r="AE539" s="7"/>
      <c r="AF539" s="7"/>
      <c r="AG539" s="7"/>
      <c r="AH539" s="7"/>
      <c r="AJ539" s="2"/>
      <c r="AL539" s="4" t="s">
        <v>167</v>
      </c>
      <c r="AM539" s="4" t="s">
        <v>487</v>
      </c>
      <c r="AO539" s="7"/>
      <c r="AP539" s="7"/>
    </row>
    <row r="540" spans="10:42">
      <c r="J540" s="2"/>
      <c r="K540" s="2"/>
      <c r="L540" s="2"/>
      <c r="M540" s="2"/>
      <c r="N540" s="2"/>
      <c r="X540" s="7"/>
      <c r="Y540" s="7"/>
      <c r="Z540" s="7"/>
      <c r="AA540" s="7"/>
      <c r="AB540" s="7"/>
      <c r="AC540" s="7"/>
      <c r="AD540" s="7"/>
      <c r="AE540" s="7"/>
      <c r="AF540" s="7"/>
      <c r="AG540" s="7"/>
      <c r="AH540" s="7"/>
      <c r="AJ540" s="2"/>
      <c r="AL540" s="4" t="s">
        <v>167</v>
      </c>
      <c r="AM540" s="4" t="s">
        <v>289</v>
      </c>
      <c r="AO540" s="7"/>
      <c r="AP540" s="7"/>
    </row>
    <row r="541" spans="10:42">
      <c r="J541" s="2"/>
      <c r="K541" s="2"/>
      <c r="L541" s="2"/>
      <c r="M541" s="2"/>
      <c r="N541" s="2"/>
      <c r="X541" s="7"/>
      <c r="Y541" s="7"/>
      <c r="Z541" s="7"/>
      <c r="AA541" s="7"/>
      <c r="AB541" s="7"/>
      <c r="AC541" s="7"/>
      <c r="AD541" s="7"/>
      <c r="AE541" s="7"/>
      <c r="AF541" s="7"/>
      <c r="AG541" s="7"/>
      <c r="AH541" s="7"/>
      <c r="AJ541" s="2"/>
      <c r="AL541" s="4" t="s">
        <v>167</v>
      </c>
      <c r="AM541" s="4" t="s">
        <v>1050</v>
      </c>
      <c r="AO541" s="7"/>
      <c r="AP541" s="7"/>
    </row>
    <row r="542" spans="10:42">
      <c r="J542" s="2"/>
      <c r="K542" s="2"/>
      <c r="L542" s="2"/>
      <c r="M542" s="2"/>
      <c r="N542" s="2"/>
      <c r="X542" s="7"/>
      <c r="Y542" s="7"/>
      <c r="Z542" s="7"/>
      <c r="AA542" s="7"/>
      <c r="AB542" s="7"/>
      <c r="AC542" s="7"/>
      <c r="AD542" s="7"/>
      <c r="AE542" s="7"/>
      <c r="AF542" s="7"/>
      <c r="AG542" s="7"/>
      <c r="AH542" s="7"/>
      <c r="AJ542" s="2"/>
      <c r="AL542" s="4" t="s">
        <v>167</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167</v>
      </c>
      <c r="AM543" s="4" t="s">
        <v>351</v>
      </c>
      <c r="AO543" s="7"/>
      <c r="AP543" s="7"/>
    </row>
    <row r="544" spans="10:42">
      <c r="J544" s="2"/>
      <c r="K544" s="2"/>
      <c r="L544" s="2"/>
      <c r="M544" s="2"/>
      <c r="N544" s="2"/>
      <c r="X544" s="7"/>
      <c r="Y544" s="7"/>
      <c r="Z544" s="7"/>
      <c r="AA544" s="7"/>
      <c r="AB544" s="7"/>
      <c r="AC544" s="7"/>
      <c r="AD544" s="7"/>
      <c r="AE544" s="7"/>
      <c r="AF544" s="7"/>
      <c r="AG544" s="7"/>
      <c r="AH544" s="7"/>
      <c r="AJ544" s="2"/>
      <c r="AL544" s="4" t="s">
        <v>167</v>
      </c>
      <c r="AM544" s="4" t="s">
        <v>489</v>
      </c>
      <c r="AO544" s="7"/>
      <c r="AP544" s="7"/>
    </row>
    <row r="545" spans="10:42">
      <c r="J545" s="2"/>
      <c r="K545" s="2"/>
      <c r="L545" s="2"/>
      <c r="M545" s="2"/>
      <c r="N545" s="2"/>
      <c r="X545" s="7"/>
      <c r="Y545" s="7"/>
      <c r="Z545" s="7"/>
      <c r="AA545" s="7"/>
      <c r="AB545" s="7"/>
      <c r="AC545" s="7"/>
      <c r="AD545" s="7"/>
      <c r="AE545" s="7"/>
      <c r="AF545" s="7"/>
      <c r="AG545" s="7"/>
      <c r="AH545" s="7"/>
      <c r="AJ545" s="2"/>
      <c r="AL545" s="4" t="s">
        <v>167</v>
      </c>
      <c r="AM545" s="4" t="s">
        <v>491</v>
      </c>
      <c r="AO545" s="7"/>
      <c r="AP545" s="7"/>
    </row>
    <row r="546" spans="10:42">
      <c r="J546" s="2"/>
      <c r="K546" s="2"/>
      <c r="L546" s="2"/>
      <c r="M546" s="2"/>
      <c r="N546" s="2"/>
      <c r="X546" s="7"/>
      <c r="Y546" s="7"/>
      <c r="Z546" s="7"/>
      <c r="AA546" s="7"/>
      <c r="AB546" s="7"/>
      <c r="AC546" s="7"/>
      <c r="AD546" s="7"/>
      <c r="AE546" s="7"/>
      <c r="AF546" s="7"/>
      <c r="AG546" s="7"/>
      <c r="AH546" s="7"/>
      <c r="AJ546" s="2"/>
      <c r="AL546" s="4" t="s">
        <v>167</v>
      </c>
      <c r="AM546" s="4" t="s">
        <v>493</v>
      </c>
      <c r="AO546" s="7"/>
      <c r="AP546" s="7"/>
    </row>
    <row r="547" spans="10:42">
      <c r="J547" s="2"/>
      <c r="K547" s="2"/>
      <c r="L547" s="2"/>
      <c r="M547" s="2"/>
      <c r="N547" s="2"/>
      <c r="X547" s="7"/>
      <c r="Y547" s="7"/>
      <c r="Z547" s="7"/>
      <c r="AA547" s="7"/>
      <c r="AB547" s="7"/>
      <c r="AC547" s="7"/>
      <c r="AD547" s="7"/>
      <c r="AE547" s="7"/>
      <c r="AF547" s="7"/>
      <c r="AG547" s="7"/>
      <c r="AH547" s="7"/>
      <c r="AJ547" s="2"/>
      <c r="AL547" s="4" t="s">
        <v>167</v>
      </c>
      <c r="AM547" s="4" t="s">
        <v>353</v>
      </c>
      <c r="AO547" s="7"/>
      <c r="AP547" s="7"/>
    </row>
    <row r="548" spans="10:42">
      <c r="J548" s="2"/>
      <c r="K548" s="2"/>
      <c r="L548" s="2"/>
      <c r="M548" s="2"/>
      <c r="N548" s="2"/>
      <c r="X548" s="7"/>
      <c r="Y548" s="7"/>
      <c r="Z548" s="7"/>
      <c r="AA548" s="7"/>
      <c r="AB548" s="7"/>
      <c r="AC548" s="7"/>
      <c r="AD548" s="7"/>
      <c r="AE548" s="7"/>
      <c r="AF548" s="7"/>
      <c r="AG548" s="7"/>
      <c r="AH548" s="7"/>
      <c r="AJ548" s="2"/>
      <c r="AL548" s="4" t="s">
        <v>167</v>
      </c>
      <c r="AM548" s="4" t="s">
        <v>495</v>
      </c>
      <c r="AO548" s="7"/>
      <c r="AP548" s="7"/>
    </row>
    <row r="549" spans="10:42">
      <c r="J549" s="2"/>
      <c r="K549" s="2"/>
      <c r="L549" s="2"/>
      <c r="M549" s="2"/>
      <c r="N549" s="2"/>
      <c r="X549" s="7"/>
      <c r="Y549" s="7"/>
      <c r="Z549" s="7"/>
      <c r="AA549" s="7"/>
      <c r="AB549" s="7"/>
      <c r="AC549" s="7"/>
      <c r="AD549" s="7"/>
      <c r="AE549" s="7"/>
      <c r="AF549" s="7"/>
      <c r="AG549" s="7"/>
      <c r="AH549" s="7"/>
      <c r="AJ549" s="2"/>
      <c r="AL549" s="4" t="s">
        <v>167</v>
      </c>
      <c r="AM549" s="4" t="s">
        <v>497</v>
      </c>
      <c r="AO549" s="7"/>
      <c r="AP549" s="7"/>
    </row>
    <row r="550" spans="10:42">
      <c r="J550" s="2"/>
      <c r="K550" s="2"/>
      <c r="L550" s="2"/>
      <c r="M550" s="2"/>
      <c r="N550" s="2"/>
      <c r="X550" s="7"/>
      <c r="Y550" s="7"/>
      <c r="Z550" s="7"/>
      <c r="AA550" s="7"/>
      <c r="AB550" s="7"/>
      <c r="AC550" s="7"/>
      <c r="AD550" s="7"/>
      <c r="AE550" s="7"/>
      <c r="AF550" s="7"/>
      <c r="AG550" s="7"/>
      <c r="AH550" s="7"/>
      <c r="AJ550" s="2"/>
      <c r="AL550" s="4" t="s">
        <v>167</v>
      </c>
      <c r="AM550" s="4" t="s">
        <v>499</v>
      </c>
      <c r="AO550" s="7"/>
      <c r="AP550" s="7"/>
    </row>
    <row r="551" spans="10:42">
      <c r="J551" s="2"/>
      <c r="K551" s="2"/>
      <c r="L551" s="2"/>
      <c r="M551" s="2"/>
      <c r="N551" s="2"/>
      <c r="X551" s="7"/>
      <c r="Y551" s="7"/>
      <c r="Z551" s="7"/>
      <c r="AA551" s="7"/>
      <c r="AB551" s="7"/>
      <c r="AC551" s="7"/>
      <c r="AD551" s="7"/>
      <c r="AE551" s="7"/>
      <c r="AF551" s="7"/>
      <c r="AG551" s="7"/>
      <c r="AH551" s="7"/>
      <c r="AJ551" s="2"/>
      <c r="AL551" s="4" t="s">
        <v>167</v>
      </c>
      <c r="AM551" s="4" t="s">
        <v>501</v>
      </c>
      <c r="AO551" s="7"/>
      <c r="AP551" s="7"/>
    </row>
    <row r="552" spans="10:42">
      <c r="J552" s="2"/>
      <c r="K552" s="2"/>
      <c r="L552" s="2"/>
      <c r="M552" s="2"/>
      <c r="N552" s="2"/>
      <c r="X552" s="7"/>
      <c r="Y552" s="7"/>
      <c r="Z552" s="7"/>
      <c r="AA552" s="7"/>
      <c r="AB552" s="7"/>
      <c r="AC552" s="7"/>
      <c r="AD552" s="7"/>
      <c r="AE552" s="7"/>
      <c r="AF552" s="7"/>
      <c r="AG552" s="7"/>
      <c r="AH552" s="7"/>
      <c r="AJ552" s="2"/>
      <c r="AL552" s="4" t="s">
        <v>167</v>
      </c>
      <c r="AM552" s="4" t="s">
        <v>503</v>
      </c>
      <c r="AO552" s="7"/>
      <c r="AP552" s="7"/>
    </row>
    <row r="553" spans="10:42">
      <c r="J553" s="2"/>
      <c r="K553" s="2"/>
      <c r="L553" s="2"/>
      <c r="M553" s="2"/>
      <c r="N553" s="2"/>
      <c r="X553" s="7"/>
      <c r="Y553" s="7"/>
      <c r="Z553" s="7"/>
      <c r="AA553" s="7"/>
      <c r="AB553" s="7"/>
      <c r="AC553" s="7"/>
      <c r="AD553" s="7"/>
      <c r="AE553" s="7"/>
      <c r="AF553" s="7"/>
      <c r="AG553" s="7"/>
      <c r="AH553" s="7"/>
      <c r="AJ553" s="2"/>
      <c r="AL553" s="4" t="s">
        <v>167</v>
      </c>
      <c r="AM553" s="4" t="s">
        <v>505</v>
      </c>
      <c r="AO553" s="7"/>
      <c r="AP553" s="7"/>
    </row>
    <row r="554" spans="10:42">
      <c r="J554" s="2"/>
      <c r="K554" s="2"/>
      <c r="L554" s="2"/>
      <c r="M554" s="2"/>
      <c r="N554" s="2"/>
      <c r="X554" s="7"/>
      <c r="Y554" s="7"/>
      <c r="Z554" s="7"/>
      <c r="AA554" s="7"/>
      <c r="AB554" s="7"/>
      <c r="AC554" s="7"/>
      <c r="AD554" s="7"/>
      <c r="AE554" s="7"/>
      <c r="AF554" s="7"/>
      <c r="AG554" s="7"/>
      <c r="AH554" s="7"/>
      <c r="AJ554" s="2"/>
      <c r="AL554" s="4" t="s">
        <v>167</v>
      </c>
      <c r="AM554" s="4" t="s">
        <v>773</v>
      </c>
      <c r="AO554" s="7"/>
      <c r="AP554" s="7"/>
    </row>
    <row r="555" spans="10:42">
      <c r="J555" s="2"/>
      <c r="K555" s="2"/>
      <c r="L555" s="2"/>
      <c r="M555" s="2"/>
      <c r="N555" s="2"/>
      <c r="X555" s="7"/>
      <c r="Y555" s="7"/>
      <c r="Z555" s="7"/>
      <c r="AA555" s="7"/>
      <c r="AB555" s="7"/>
      <c r="AC555" s="7"/>
      <c r="AD555" s="7"/>
      <c r="AE555" s="7"/>
      <c r="AF555" s="7"/>
      <c r="AG555" s="7"/>
      <c r="AH555" s="7"/>
      <c r="AJ555" s="2"/>
      <c r="AL555" s="4" t="s">
        <v>167</v>
      </c>
      <c r="AM555" s="4" t="s">
        <v>507</v>
      </c>
      <c r="AO555" s="7"/>
      <c r="AP555" s="7"/>
    </row>
    <row r="556" spans="10:42">
      <c r="J556" s="2"/>
      <c r="K556" s="2"/>
      <c r="L556" s="2"/>
      <c r="M556" s="2"/>
      <c r="N556" s="2"/>
      <c r="X556" s="7"/>
      <c r="Y556" s="7"/>
      <c r="Z556" s="7"/>
      <c r="AA556" s="7"/>
      <c r="AB556" s="7"/>
      <c r="AC556" s="7"/>
      <c r="AD556" s="7"/>
      <c r="AE556" s="7"/>
      <c r="AF556" s="7"/>
      <c r="AG556" s="7"/>
      <c r="AH556" s="7"/>
      <c r="AJ556" s="2"/>
      <c r="AL556" s="4" t="s">
        <v>167</v>
      </c>
      <c r="AM556" s="4" t="s">
        <v>355</v>
      </c>
      <c r="AO556" s="7"/>
      <c r="AP556" s="7"/>
    </row>
    <row r="557" spans="10:42">
      <c r="J557" s="2"/>
      <c r="K557" s="2"/>
      <c r="L557" s="2"/>
      <c r="M557" s="2"/>
      <c r="N557" s="2"/>
      <c r="X557" s="7"/>
      <c r="Y557" s="7"/>
      <c r="Z557" s="7"/>
      <c r="AA557" s="7"/>
      <c r="AB557" s="7"/>
      <c r="AC557" s="7"/>
      <c r="AD557" s="7"/>
      <c r="AE557" s="7"/>
      <c r="AF557" s="7"/>
      <c r="AG557" s="7"/>
      <c r="AH557" s="7"/>
      <c r="AJ557" s="2"/>
      <c r="AL557" s="4" t="s">
        <v>167</v>
      </c>
      <c r="AM557" s="4" t="s">
        <v>1941</v>
      </c>
      <c r="AO557" s="7"/>
      <c r="AP557" s="7"/>
    </row>
    <row r="558" spans="10:42">
      <c r="J558" s="2"/>
      <c r="K558" s="2"/>
      <c r="L558" s="2"/>
      <c r="M558" s="2"/>
      <c r="N558" s="2"/>
      <c r="X558" s="7"/>
      <c r="Y558" s="7"/>
      <c r="Z558" s="7"/>
      <c r="AA558" s="7"/>
      <c r="AB558" s="7"/>
      <c r="AC558" s="7"/>
      <c r="AD558" s="7"/>
      <c r="AE558" s="7"/>
      <c r="AF558" s="7"/>
      <c r="AG558" s="7"/>
      <c r="AH558" s="7"/>
      <c r="AJ558" s="2"/>
      <c r="AL558" s="4" t="s">
        <v>167</v>
      </c>
      <c r="AM558" s="4" t="s">
        <v>510</v>
      </c>
      <c r="AO558" s="7"/>
      <c r="AP558" s="7"/>
    </row>
    <row r="559" spans="10:42">
      <c r="J559" s="2"/>
      <c r="K559" s="2"/>
      <c r="L559" s="2"/>
      <c r="M559" s="2"/>
      <c r="N559" s="2"/>
      <c r="X559" s="7"/>
      <c r="Y559" s="7"/>
      <c r="Z559" s="7"/>
      <c r="AA559" s="7"/>
      <c r="AB559" s="7"/>
      <c r="AC559" s="7"/>
      <c r="AD559" s="7"/>
      <c r="AE559" s="7"/>
      <c r="AF559" s="7"/>
      <c r="AG559" s="7"/>
      <c r="AH559" s="7"/>
      <c r="AJ559" s="2"/>
      <c r="AL559" s="4" t="s">
        <v>167</v>
      </c>
      <c r="AM559" s="4" t="s">
        <v>512</v>
      </c>
      <c r="AO559" s="7"/>
      <c r="AP559" s="7"/>
    </row>
    <row r="560" spans="10:42">
      <c r="J560" s="2"/>
      <c r="K560" s="2"/>
      <c r="L560" s="2"/>
      <c r="M560" s="2"/>
      <c r="N560" s="2"/>
      <c r="X560" s="7"/>
      <c r="Y560" s="7"/>
      <c r="Z560" s="7"/>
      <c r="AA560" s="7"/>
      <c r="AB560" s="7"/>
      <c r="AC560" s="7"/>
      <c r="AD560" s="7"/>
      <c r="AE560" s="7"/>
      <c r="AF560" s="7"/>
      <c r="AG560" s="7"/>
      <c r="AH560" s="7"/>
      <c r="AJ560" s="2"/>
      <c r="AL560" s="4" t="s">
        <v>167</v>
      </c>
      <c r="AM560" s="4" t="s">
        <v>775</v>
      </c>
      <c r="AO560" s="7"/>
      <c r="AP560" s="7"/>
    </row>
    <row r="561" spans="10:42">
      <c r="J561" s="2"/>
      <c r="K561" s="2"/>
      <c r="L561" s="2"/>
      <c r="M561" s="2"/>
      <c r="N561" s="2"/>
      <c r="X561" s="7"/>
      <c r="Y561" s="7"/>
      <c r="Z561" s="7"/>
      <c r="AA561" s="7"/>
      <c r="AB561" s="7"/>
      <c r="AC561" s="7"/>
      <c r="AD561" s="7"/>
      <c r="AE561" s="7"/>
      <c r="AF561" s="7"/>
      <c r="AG561" s="7"/>
      <c r="AH561" s="7"/>
      <c r="AJ561" s="2"/>
      <c r="AL561" s="4" t="s">
        <v>167</v>
      </c>
      <c r="AM561" s="4" t="s">
        <v>777</v>
      </c>
      <c r="AO561" s="7"/>
      <c r="AP561" s="7"/>
    </row>
    <row r="562" spans="10:42">
      <c r="J562" s="2"/>
      <c r="K562" s="2"/>
      <c r="L562" s="2"/>
      <c r="M562" s="2"/>
      <c r="N562" s="2"/>
      <c r="X562" s="7"/>
      <c r="Y562" s="7"/>
      <c r="Z562" s="7"/>
      <c r="AA562" s="7"/>
      <c r="AB562" s="7"/>
      <c r="AC562" s="7"/>
      <c r="AD562" s="7"/>
      <c r="AE562" s="7"/>
      <c r="AF562" s="7"/>
      <c r="AG562" s="7"/>
      <c r="AH562" s="7"/>
      <c r="AJ562" s="2"/>
      <c r="AL562" s="4" t="s">
        <v>167</v>
      </c>
      <c r="AM562" s="4" t="s">
        <v>779</v>
      </c>
      <c r="AO562" s="7"/>
      <c r="AP562" s="7"/>
    </row>
    <row r="563" spans="10:42">
      <c r="J563" s="2"/>
      <c r="K563" s="2"/>
      <c r="L563" s="2"/>
      <c r="M563" s="2"/>
      <c r="N563" s="2"/>
      <c r="X563" s="7"/>
      <c r="Y563" s="7"/>
      <c r="Z563" s="7"/>
      <c r="AA563" s="7"/>
      <c r="AB563" s="7"/>
      <c r="AC563" s="7"/>
      <c r="AD563" s="7"/>
      <c r="AE563" s="7"/>
      <c r="AF563" s="7"/>
      <c r="AG563" s="7"/>
      <c r="AH563" s="7"/>
      <c r="AJ563" s="2"/>
      <c r="AL563" s="4" t="s">
        <v>167</v>
      </c>
      <c r="AM563" s="4" t="s">
        <v>1052</v>
      </c>
      <c r="AO563" s="7"/>
      <c r="AP563" s="7"/>
    </row>
    <row r="564" spans="10:42">
      <c r="J564" s="2"/>
      <c r="K564" s="2"/>
      <c r="L564" s="2"/>
      <c r="M564" s="2"/>
      <c r="N564" s="2"/>
      <c r="X564" s="7"/>
      <c r="Y564" s="7"/>
      <c r="Z564" s="7"/>
      <c r="AA564" s="7"/>
      <c r="AB564" s="7"/>
      <c r="AC564" s="7"/>
      <c r="AD564" s="7"/>
      <c r="AE564" s="7"/>
      <c r="AF564" s="7"/>
      <c r="AG564" s="7"/>
      <c r="AH564" s="7"/>
      <c r="AJ564" s="2"/>
      <c r="AL564" s="4" t="s">
        <v>167</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167</v>
      </c>
      <c r="AM565" s="4" t="s">
        <v>781</v>
      </c>
      <c r="AO565" s="7"/>
      <c r="AP565" s="7"/>
    </row>
    <row r="566" spans="10:42">
      <c r="J566" s="2"/>
      <c r="K566" s="2"/>
      <c r="L566" s="2"/>
      <c r="M566" s="2"/>
      <c r="N566" s="2"/>
      <c r="X566" s="7"/>
      <c r="Y566" s="7"/>
      <c r="Z566" s="7"/>
      <c r="AA566" s="7"/>
      <c r="AB566" s="7"/>
      <c r="AC566" s="7"/>
      <c r="AD566" s="7"/>
      <c r="AE566" s="7"/>
      <c r="AF566" s="7"/>
      <c r="AG566" s="7"/>
      <c r="AH566" s="7"/>
      <c r="AJ566" s="2"/>
      <c r="AL566" s="4" t="s">
        <v>167</v>
      </c>
      <c r="AM566" s="4" t="s">
        <v>783</v>
      </c>
      <c r="AO566" s="7"/>
      <c r="AP566" s="7"/>
    </row>
    <row r="567" spans="10:42">
      <c r="J567" s="2"/>
      <c r="K567" s="2"/>
      <c r="L567" s="2"/>
      <c r="M567" s="2"/>
      <c r="N567" s="2"/>
      <c r="X567" s="7"/>
      <c r="Y567" s="7"/>
      <c r="Z567" s="7"/>
      <c r="AA567" s="7"/>
      <c r="AB567" s="7"/>
      <c r="AC567" s="7"/>
      <c r="AD567" s="7"/>
      <c r="AE567" s="7"/>
      <c r="AF567" s="7"/>
      <c r="AG567" s="7"/>
      <c r="AH567" s="7"/>
      <c r="AJ567" s="2"/>
      <c r="AL567" s="4" t="s">
        <v>167</v>
      </c>
      <c r="AM567" s="4" t="s">
        <v>785</v>
      </c>
      <c r="AO567" s="7"/>
      <c r="AP567" s="7"/>
    </row>
    <row r="568" spans="10:42">
      <c r="J568" s="2"/>
      <c r="K568" s="2"/>
      <c r="L568" s="2"/>
      <c r="M568" s="2"/>
      <c r="N568" s="2"/>
      <c r="X568" s="7"/>
      <c r="Y568" s="7"/>
      <c r="Z568" s="7"/>
      <c r="AA568" s="7"/>
      <c r="AB568" s="7"/>
      <c r="AC568" s="7"/>
      <c r="AD568" s="7"/>
      <c r="AE568" s="7"/>
      <c r="AF568" s="7"/>
      <c r="AG568" s="7"/>
      <c r="AH568" s="7"/>
      <c r="AJ568" s="2"/>
      <c r="AL568" s="4" t="s">
        <v>167</v>
      </c>
      <c r="AM568" s="4" t="s">
        <v>1054</v>
      </c>
      <c r="AO568" s="7"/>
      <c r="AP568" s="7"/>
    </row>
    <row r="569" spans="10:42">
      <c r="J569" s="2"/>
      <c r="K569" s="2"/>
      <c r="L569" s="2"/>
      <c r="M569" s="2"/>
      <c r="N569" s="2"/>
      <c r="X569" s="7"/>
      <c r="Y569" s="7"/>
      <c r="Z569" s="7"/>
      <c r="AA569" s="7"/>
      <c r="AB569" s="7"/>
      <c r="AC569" s="7"/>
      <c r="AD569" s="7"/>
      <c r="AE569" s="7"/>
      <c r="AF569" s="7"/>
      <c r="AG569" s="7"/>
      <c r="AH569" s="7"/>
      <c r="AJ569" s="2"/>
      <c r="AL569" s="4" t="s">
        <v>167</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167</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167</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167</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167</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167</v>
      </c>
      <c r="AM574" s="4" t="s">
        <v>726</v>
      </c>
      <c r="AO574" s="7"/>
      <c r="AP574" s="7"/>
    </row>
    <row r="575" spans="10:42">
      <c r="J575" s="2"/>
      <c r="K575" s="2"/>
      <c r="L575" s="2"/>
      <c r="M575" s="2"/>
      <c r="N575" s="2"/>
      <c r="X575" s="7"/>
      <c r="Y575" s="7"/>
      <c r="Z575" s="7"/>
      <c r="AA575" s="7"/>
      <c r="AB575" s="7"/>
      <c r="AC575" s="7"/>
      <c r="AD575" s="7"/>
      <c r="AE575" s="7"/>
      <c r="AF575" s="7"/>
      <c r="AG575" s="7"/>
      <c r="AH575" s="7"/>
      <c r="AJ575" s="2"/>
      <c r="AL575" s="4" t="s">
        <v>167</v>
      </c>
      <c r="AM575" s="4" t="s">
        <v>1060</v>
      </c>
      <c r="AO575" s="7"/>
      <c r="AP575" s="7"/>
    </row>
    <row r="576" spans="10:42">
      <c r="J576" s="2"/>
      <c r="K576" s="2"/>
      <c r="L576" s="2"/>
      <c r="M576" s="2"/>
      <c r="N576" s="2"/>
      <c r="X576" s="7"/>
      <c r="Y576" s="7"/>
      <c r="Z576" s="7"/>
      <c r="AA576" s="7"/>
      <c r="AB576" s="7"/>
      <c r="AC576" s="7"/>
      <c r="AD576" s="7"/>
      <c r="AE576" s="7"/>
      <c r="AF576" s="7"/>
      <c r="AG576" s="7"/>
      <c r="AH576" s="7"/>
      <c r="AJ576" s="2"/>
      <c r="AL576" s="4" t="s">
        <v>167</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167</v>
      </c>
      <c r="AM577" s="4" t="s">
        <v>787</v>
      </c>
      <c r="AO577" s="7"/>
      <c r="AP577" s="7"/>
    </row>
    <row r="578" spans="10:42">
      <c r="J578" s="2"/>
      <c r="K578" s="2"/>
      <c r="L578" s="2"/>
      <c r="M578" s="2"/>
      <c r="N578" s="2"/>
      <c r="X578" s="7"/>
      <c r="Y578" s="7"/>
      <c r="Z578" s="7"/>
      <c r="AA578" s="7"/>
      <c r="AB578" s="7"/>
      <c r="AC578" s="7"/>
      <c r="AD578" s="7"/>
      <c r="AE578" s="7"/>
      <c r="AF578" s="7"/>
      <c r="AG578" s="7"/>
      <c r="AH578" s="7"/>
      <c r="AJ578" s="2"/>
      <c r="AL578" s="4" t="s">
        <v>167</v>
      </c>
      <c r="AM578" s="4" t="s">
        <v>514</v>
      </c>
      <c r="AO578" s="7"/>
      <c r="AP578" s="7"/>
    </row>
    <row r="579" spans="10:42">
      <c r="J579" s="2"/>
      <c r="K579" s="2"/>
      <c r="L579" s="2"/>
      <c r="M579" s="2"/>
      <c r="N579" s="2"/>
      <c r="X579" s="7"/>
      <c r="Y579" s="7"/>
      <c r="Z579" s="7"/>
      <c r="AA579" s="7"/>
      <c r="AB579" s="7"/>
      <c r="AC579" s="7"/>
      <c r="AD579" s="7"/>
      <c r="AE579" s="7"/>
      <c r="AF579" s="7"/>
      <c r="AG579" s="7"/>
      <c r="AH579" s="7"/>
      <c r="AJ579" s="2"/>
      <c r="AL579" s="4" t="s">
        <v>167</v>
      </c>
      <c r="AM579" s="4" t="s">
        <v>516</v>
      </c>
      <c r="AO579" s="7"/>
      <c r="AP579" s="7"/>
    </row>
    <row r="580" spans="10:42">
      <c r="J580" s="2"/>
      <c r="K580" s="2"/>
      <c r="L580" s="2"/>
      <c r="M580" s="2"/>
      <c r="N580" s="2"/>
      <c r="X580" s="7"/>
      <c r="Y580" s="7"/>
      <c r="Z580" s="7"/>
      <c r="AA580" s="7"/>
      <c r="AB580" s="7"/>
      <c r="AC580" s="7"/>
      <c r="AD580" s="7"/>
      <c r="AE580" s="7"/>
      <c r="AF580" s="7"/>
      <c r="AG580" s="7"/>
      <c r="AH580" s="7"/>
      <c r="AJ580" s="2"/>
      <c r="AL580" s="4" t="s">
        <v>167</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169</v>
      </c>
      <c r="AM581" s="4" t="s">
        <v>218</v>
      </c>
      <c r="AO581" s="7"/>
      <c r="AP581" s="7"/>
    </row>
    <row r="582" spans="10:42">
      <c r="J582" s="2"/>
      <c r="K582" s="2"/>
      <c r="L582" s="2"/>
      <c r="M582" s="2"/>
      <c r="N582" s="2"/>
      <c r="X582" s="7"/>
      <c r="Y582" s="7"/>
      <c r="Z582" s="7"/>
      <c r="AA582" s="7"/>
      <c r="AB582" s="7"/>
      <c r="AC582" s="7"/>
      <c r="AD582" s="7"/>
      <c r="AE582" s="7"/>
      <c r="AF582" s="7"/>
      <c r="AG582" s="7"/>
      <c r="AH582" s="7"/>
      <c r="AJ582" s="2"/>
      <c r="AL582" s="4" t="s">
        <v>169</v>
      </c>
      <c r="AM582" s="4" t="s">
        <v>1062</v>
      </c>
      <c r="AO582" s="7"/>
      <c r="AP582" s="7"/>
    </row>
    <row r="583" spans="10:42">
      <c r="J583" s="2"/>
      <c r="K583" s="2"/>
      <c r="L583" s="2"/>
      <c r="M583" s="2"/>
      <c r="N583" s="2"/>
      <c r="X583" s="7"/>
      <c r="Y583" s="7"/>
      <c r="Z583" s="7"/>
      <c r="AA583" s="7"/>
      <c r="AB583" s="7"/>
      <c r="AC583" s="7"/>
      <c r="AD583" s="7"/>
      <c r="AE583" s="7"/>
      <c r="AF583" s="7"/>
      <c r="AG583" s="7"/>
      <c r="AH583" s="7"/>
      <c r="AJ583" s="2"/>
      <c r="AL583" s="4" t="s">
        <v>169</v>
      </c>
      <c r="AM583" s="4" t="s">
        <v>357</v>
      </c>
      <c r="AO583" s="7"/>
      <c r="AP583" s="7"/>
    </row>
    <row r="584" spans="10:42">
      <c r="J584" s="2"/>
      <c r="K584" s="2"/>
      <c r="L584" s="2"/>
      <c r="M584" s="2"/>
      <c r="N584" s="2"/>
      <c r="X584" s="7"/>
      <c r="Y584" s="7"/>
      <c r="Z584" s="7"/>
      <c r="AA584" s="7"/>
      <c r="AB584" s="7"/>
      <c r="AC584" s="7"/>
      <c r="AD584" s="7"/>
      <c r="AE584" s="7"/>
      <c r="AF584" s="7"/>
      <c r="AG584" s="7"/>
      <c r="AH584" s="7"/>
      <c r="AJ584" s="2"/>
      <c r="AL584" s="4" t="s">
        <v>169</v>
      </c>
      <c r="AM584" s="4" t="s">
        <v>293</v>
      </c>
      <c r="AO584" s="7"/>
      <c r="AP584" s="7"/>
    </row>
    <row r="585" spans="10:42">
      <c r="J585" s="2"/>
      <c r="K585" s="2"/>
      <c r="L585" s="2"/>
      <c r="M585" s="2"/>
      <c r="N585" s="2"/>
      <c r="X585" s="7"/>
      <c r="Y585" s="7"/>
      <c r="Z585" s="7"/>
      <c r="AA585" s="7"/>
      <c r="AB585" s="7"/>
      <c r="AC585" s="7"/>
      <c r="AD585" s="7"/>
      <c r="AE585" s="7"/>
      <c r="AF585" s="7"/>
      <c r="AG585" s="7"/>
      <c r="AH585" s="7"/>
      <c r="AJ585" s="2"/>
      <c r="AL585" s="4" t="s">
        <v>169</v>
      </c>
      <c r="AM585" s="4" t="s">
        <v>1063</v>
      </c>
      <c r="AO585" s="7"/>
      <c r="AP585" s="7"/>
    </row>
    <row r="586" spans="10:42">
      <c r="J586" s="2"/>
      <c r="K586" s="2"/>
      <c r="L586" s="2"/>
      <c r="M586" s="2"/>
      <c r="N586" s="2"/>
      <c r="X586" s="7"/>
      <c r="Y586" s="7"/>
      <c r="Z586" s="7"/>
      <c r="AA586" s="7"/>
      <c r="AB586" s="7"/>
      <c r="AC586" s="7"/>
      <c r="AD586" s="7"/>
      <c r="AE586" s="7"/>
      <c r="AF586" s="7"/>
      <c r="AG586" s="7"/>
      <c r="AH586" s="7"/>
      <c r="AJ586" s="2"/>
      <c r="AL586" s="4" t="s">
        <v>169</v>
      </c>
      <c r="AM586" s="4" t="s">
        <v>518</v>
      </c>
      <c r="AO586" s="7"/>
      <c r="AP586" s="7"/>
    </row>
    <row r="587" spans="10:42">
      <c r="J587" s="2"/>
      <c r="K587" s="2"/>
      <c r="L587" s="2"/>
      <c r="M587" s="2"/>
      <c r="N587" s="2"/>
      <c r="X587" s="7"/>
      <c r="Y587" s="7"/>
      <c r="Z587" s="7"/>
      <c r="AA587" s="7"/>
      <c r="AB587" s="7"/>
      <c r="AC587" s="7"/>
      <c r="AD587" s="7"/>
      <c r="AE587" s="7"/>
      <c r="AF587" s="7"/>
      <c r="AG587" s="7"/>
      <c r="AH587" s="7"/>
      <c r="AJ587" s="2"/>
      <c r="AL587" s="4" t="s">
        <v>169</v>
      </c>
      <c r="AM587" s="4" t="s">
        <v>359</v>
      </c>
      <c r="AO587" s="7"/>
      <c r="AP587" s="7"/>
    </row>
    <row r="588" spans="10:42">
      <c r="J588" s="2"/>
      <c r="K588" s="2"/>
      <c r="L588" s="2"/>
      <c r="M588" s="2"/>
      <c r="N588" s="2"/>
      <c r="X588" s="7"/>
      <c r="Y588" s="7"/>
      <c r="Z588" s="7"/>
      <c r="AA588" s="7"/>
      <c r="AB588" s="7"/>
      <c r="AC588" s="7"/>
      <c r="AD588" s="7"/>
      <c r="AE588" s="7"/>
      <c r="AF588" s="7"/>
      <c r="AG588" s="7"/>
      <c r="AH588" s="7"/>
      <c r="AJ588" s="2"/>
      <c r="AL588" s="4" t="s">
        <v>169</v>
      </c>
      <c r="AM588" s="4" t="s">
        <v>520</v>
      </c>
      <c r="AO588" s="7"/>
      <c r="AP588" s="7"/>
    </row>
    <row r="589" spans="10:42">
      <c r="J589" s="2"/>
      <c r="K589" s="2"/>
      <c r="L589" s="2"/>
      <c r="M589" s="2"/>
      <c r="N589" s="2"/>
      <c r="X589" s="7"/>
      <c r="Y589" s="7"/>
      <c r="Z589" s="7"/>
      <c r="AA589" s="7"/>
      <c r="AB589" s="7"/>
      <c r="AC589" s="7"/>
      <c r="AD589" s="7"/>
      <c r="AE589" s="7"/>
      <c r="AF589" s="7"/>
      <c r="AG589" s="7"/>
      <c r="AH589" s="7"/>
      <c r="AJ589" s="2"/>
      <c r="AL589" s="4" t="s">
        <v>169</v>
      </c>
      <c r="AM589" s="4" t="s">
        <v>522</v>
      </c>
      <c r="AO589" s="7"/>
      <c r="AP589" s="7"/>
    </row>
    <row r="590" spans="10:42">
      <c r="J590" s="2"/>
      <c r="K590" s="2"/>
      <c r="L590" s="2"/>
      <c r="M590" s="2"/>
      <c r="N590" s="2"/>
      <c r="X590" s="7"/>
      <c r="Y590" s="7"/>
      <c r="Z590" s="7"/>
      <c r="AA590" s="7"/>
      <c r="AB590" s="7"/>
      <c r="AC590" s="7"/>
      <c r="AD590" s="7"/>
      <c r="AE590" s="7"/>
      <c r="AF590" s="7"/>
      <c r="AG590" s="7"/>
      <c r="AH590" s="7"/>
      <c r="AJ590" s="2"/>
      <c r="AL590" s="4" t="s">
        <v>169</v>
      </c>
      <c r="AM590" s="4" t="s">
        <v>295</v>
      </c>
      <c r="AO590" s="7"/>
      <c r="AP590" s="7"/>
    </row>
    <row r="591" spans="10:42">
      <c r="J591" s="2"/>
      <c r="K591" s="2"/>
      <c r="L591" s="2"/>
      <c r="M591" s="2"/>
      <c r="N591" s="2"/>
      <c r="X591" s="7"/>
      <c r="Y591" s="7"/>
      <c r="Z591" s="7"/>
      <c r="AA591" s="7"/>
      <c r="AB591" s="7"/>
      <c r="AC591" s="7"/>
      <c r="AD591" s="7"/>
      <c r="AE591" s="7"/>
      <c r="AF591" s="7"/>
      <c r="AG591" s="7"/>
      <c r="AH591" s="7"/>
      <c r="AJ591" s="2"/>
      <c r="AL591" s="4" t="s">
        <v>169</v>
      </c>
      <c r="AM591" s="4" t="s">
        <v>361</v>
      </c>
      <c r="AO591" s="7"/>
      <c r="AP591" s="7"/>
    </row>
    <row r="592" spans="10:42">
      <c r="J592" s="2"/>
      <c r="K592" s="2"/>
      <c r="L592" s="2"/>
      <c r="M592" s="2"/>
      <c r="N592" s="2"/>
      <c r="X592" s="7"/>
      <c r="Y592" s="7"/>
      <c r="Z592" s="7"/>
      <c r="AA592" s="7"/>
      <c r="AB592" s="7"/>
      <c r="AC592" s="7"/>
      <c r="AD592" s="7"/>
      <c r="AE592" s="7"/>
      <c r="AF592" s="7"/>
      <c r="AG592" s="7"/>
      <c r="AH592" s="7"/>
      <c r="AJ592" s="2"/>
      <c r="AL592" s="4" t="s">
        <v>169</v>
      </c>
      <c r="AM592" s="4" t="s">
        <v>789</v>
      </c>
      <c r="AO592" s="7"/>
      <c r="AP592" s="7"/>
    </row>
    <row r="593" spans="10:42">
      <c r="J593" s="2"/>
      <c r="K593" s="2"/>
      <c r="L593" s="2"/>
      <c r="M593" s="2"/>
      <c r="N593" s="2"/>
      <c r="X593" s="7"/>
      <c r="Y593" s="7"/>
      <c r="Z593" s="7"/>
      <c r="AA593" s="7"/>
      <c r="AB593" s="7"/>
      <c r="AC593" s="7"/>
      <c r="AD593" s="7"/>
      <c r="AE593" s="7"/>
      <c r="AF593" s="7"/>
      <c r="AG593" s="7"/>
      <c r="AH593" s="7"/>
      <c r="AJ593" s="2"/>
      <c r="AL593" s="4" t="s">
        <v>169</v>
      </c>
      <c r="AM593" s="4" t="s">
        <v>1064</v>
      </c>
      <c r="AO593" s="7"/>
      <c r="AP593" s="7"/>
    </row>
    <row r="594" spans="10:42">
      <c r="J594" s="2"/>
      <c r="K594" s="2"/>
      <c r="L594" s="2"/>
      <c r="M594" s="2"/>
      <c r="N594" s="2"/>
      <c r="X594" s="7"/>
      <c r="Y594" s="7"/>
      <c r="Z594" s="7"/>
      <c r="AA594" s="7"/>
      <c r="AB594" s="7"/>
      <c r="AC594" s="7"/>
      <c r="AD594" s="7"/>
      <c r="AE594" s="7"/>
      <c r="AF594" s="7"/>
      <c r="AG594" s="7"/>
      <c r="AH594" s="7"/>
      <c r="AJ594" s="2"/>
      <c r="AL594" s="4" t="s">
        <v>169</v>
      </c>
      <c r="AM594" s="4" t="s">
        <v>297</v>
      </c>
      <c r="AO594" s="7"/>
      <c r="AP594" s="7"/>
    </row>
    <row r="595" spans="10:42">
      <c r="J595" s="2"/>
      <c r="K595" s="2"/>
      <c r="L595" s="2"/>
      <c r="M595" s="2"/>
      <c r="N595" s="2"/>
      <c r="X595" s="7"/>
      <c r="Y595" s="7"/>
      <c r="Z595" s="7"/>
      <c r="AA595" s="7"/>
      <c r="AB595" s="7"/>
      <c r="AC595" s="7"/>
      <c r="AD595" s="7"/>
      <c r="AE595" s="7"/>
      <c r="AF595" s="7"/>
      <c r="AG595" s="7"/>
      <c r="AH595" s="7"/>
      <c r="AJ595" s="2"/>
      <c r="AL595" s="4" t="s">
        <v>169</v>
      </c>
      <c r="AM595" s="4" t="s">
        <v>524</v>
      </c>
      <c r="AO595" s="7"/>
      <c r="AP595" s="7"/>
    </row>
    <row r="596" spans="10:42">
      <c r="J596" s="2"/>
      <c r="K596" s="2"/>
      <c r="L596" s="2"/>
      <c r="M596" s="2"/>
      <c r="N596" s="2"/>
      <c r="X596" s="7"/>
      <c r="Y596" s="7"/>
      <c r="Z596" s="7"/>
      <c r="AA596" s="7"/>
      <c r="AB596" s="7"/>
      <c r="AC596" s="7"/>
      <c r="AD596" s="7"/>
      <c r="AE596" s="7"/>
      <c r="AF596" s="7"/>
      <c r="AG596" s="7"/>
      <c r="AH596" s="7"/>
      <c r="AJ596" s="2"/>
      <c r="AL596" s="4" t="s">
        <v>169</v>
      </c>
      <c r="AM596" s="4" t="s">
        <v>1065</v>
      </c>
      <c r="AO596" s="7"/>
      <c r="AP596" s="7"/>
    </row>
    <row r="597" spans="10:42">
      <c r="J597" s="2"/>
      <c r="K597" s="2"/>
      <c r="L597" s="2"/>
      <c r="M597" s="2"/>
      <c r="N597" s="2"/>
      <c r="X597" s="7"/>
      <c r="Y597" s="7"/>
      <c r="Z597" s="7"/>
      <c r="AA597" s="7"/>
      <c r="AB597" s="7"/>
      <c r="AC597" s="7"/>
      <c r="AD597" s="7"/>
      <c r="AE597" s="7"/>
      <c r="AF597" s="7"/>
      <c r="AG597" s="7"/>
      <c r="AH597" s="7"/>
      <c r="AJ597" s="2"/>
      <c r="AL597" s="4" t="s">
        <v>169</v>
      </c>
      <c r="AM597" s="4" t="s">
        <v>363</v>
      </c>
      <c r="AO597" s="7"/>
      <c r="AP597" s="7"/>
    </row>
    <row r="598" spans="10:42">
      <c r="J598" s="2"/>
      <c r="K598" s="2"/>
      <c r="L598" s="2"/>
      <c r="M598" s="2"/>
      <c r="N598" s="2"/>
      <c r="X598" s="7"/>
      <c r="Y598" s="7"/>
      <c r="Z598" s="7"/>
      <c r="AA598" s="7"/>
      <c r="AB598" s="7"/>
      <c r="AC598" s="7"/>
      <c r="AD598" s="7"/>
      <c r="AE598" s="7"/>
      <c r="AF598" s="7"/>
      <c r="AG598" s="7"/>
      <c r="AH598" s="7"/>
      <c r="AJ598" s="2"/>
      <c r="AL598" s="4" t="s">
        <v>169</v>
      </c>
      <c r="AM598" s="4" t="s">
        <v>526</v>
      </c>
      <c r="AO598" s="7"/>
      <c r="AP598" s="7"/>
    </row>
    <row r="599" spans="10:42">
      <c r="J599" s="2"/>
      <c r="K599" s="2"/>
      <c r="L599" s="2"/>
      <c r="M599" s="2"/>
      <c r="N599" s="2"/>
      <c r="X599" s="7"/>
      <c r="Y599" s="7"/>
      <c r="Z599" s="7"/>
      <c r="AA599" s="7"/>
      <c r="AB599" s="7"/>
      <c r="AC599" s="7"/>
      <c r="AD599" s="7"/>
      <c r="AE599" s="7"/>
      <c r="AF599" s="7"/>
      <c r="AG599" s="7"/>
      <c r="AH599" s="7"/>
      <c r="AJ599" s="2"/>
      <c r="AL599" s="4" t="s">
        <v>169</v>
      </c>
      <c r="AM599" s="4" t="s">
        <v>365</v>
      </c>
      <c r="AO599" s="7"/>
      <c r="AP599" s="7"/>
    </row>
    <row r="600" spans="10:42">
      <c r="J600" s="2"/>
      <c r="K600" s="2"/>
      <c r="L600" s="2"/>
      <c r="M600" s="2"/>
      <c r="N600" s="2"/>
      <c r="X600" s="7"/>
      <c r="Y600" s="7"/>
      <c r="Z600" s="7"/>
      <c r="AA600" s="7"/>
      <c r="AB600" s="7"/>
      <c r="AC600" s="7"/>
      <c r="AD600" s="7"/>
      <c r="AE600" s="7"/>
      <c r="AF600" s="7"/>
      <c r="AG600" s="7"/>
      <c r="AH600" s="7"/>
      <c r="AJ600" s="2"/>
      <c r="AL600" s="4" t="s">
        <v>169</v>
      </c>
      <c r="AM600" s="4" t="s">
        <v>528</v>
      </c>
      <c r="AO600" s="7"/>
      <c r="AP600" s="7"/>
    </row>
    <row r="601" spans="10:42">
      <c r="J601" s="2"/>
      <c r="K601" s="2"/>
      <c r="L601" s="2"/>
      <c r="M601" s="2"/>
      <c r="N601" s="2"/>
      <c r="X601" s="7"/>
      <c r="Y601" s="7"/>
      <c r="Z601" s="7"/>
      <c r="AA601" s="7"/>
      <c r="AB601" s="7"/>
      <c r="AC601" s="7"/>
      <c r="AD601" s="7"/>
      <c r="AE601" s="7"/>
      <c r="AF601" s="7"/>
      <c r="AG601" s="7"/>
      <c r="AH601" s="7"/>
      <c r="AJ601" s="2"/>
      <c r="AL601" s="4" t="s">
        <v>169</v>
      </c>
      <c r="AM601" s="4" t="s">
        <v>1066</v>
      </c>
      <c r="AO601" s="7"/>
      <c r="AP601" s="7"/>
    </row>
    <row r="602" spans="10:42">
      <c r="J602" s="2"/>
      <c r="K602" s="2"/>
      <c r="L602" s="2"/>
      <c r="M602" s="2"/>
      <c r="N602" s="2"/>
      <c r="X602" s="7"/>
      <c r="Y602" s="7"/>
      <c r="Z602" s="7"/>
      <c r="AA602" s="7"/>
      <c r="AB602" s="7"/>
      <c r="AC602" s="7"/>
      <c r="AD602" s="7"/>
      <c r="AE602" s="7"/>
      <c r="AF602" s="7"/>
      <c r="AG602" s="7"/>
      <c r="AH602" s="7"/>
      <c r="AJ602" s="2"/>
      <c r="AL602" s="4" t="s">
        <v>169</v>
      </c>
      <c r="AM602" s="4" t="s">
        <v>530</v>
      </c>
      <c r="AO602" s="7"/>
      <c r="AP602" s="7"/>
    </row>
    <row r="603" spans="10:42">
      <c r="J603" s="2"/>
      <c r="K603" s="2"/>
      <c r="L603" s="2"/>
      <c r="M603" s="2"/>
      <c r="N603" s="2"/>
      <c r="X603" s="7"/>
      <c r="Y603" s="7"/>
      <c r="Z603" s="7"/>
      <c r="AA603" s="7"/>
      <c r="AB603" s="7"/>
      <c r="AC603" s="7"/>
      <c r="AD603" s="7"/>
      <c r="AE603" s="7"/>
      <c r="AF603" s="7"/>
      <c r="AG603" s="7"/>
      <c r="AH603" s="7"/>
      <c r="AJ603" s="2"/>
      <c r="AL603" s="4" t="s">
        <v>169</v>
      </c>
      <c r="AM603" s="4" t="s">
        <v>791</v>
      </c>
      <c r="AO603" s="7"/>
      <c r="AP603" s="7"/>
    </row>
    <row r="604" spans="10:42">
      <c r="J604" s="2"/>
      <c r="K604" s="2"/>
      <c r="L604" s="2"/>
      <c r="M604" s="2"/>
      <c r="N604" s="2"/>
      <c r="X604" s="7"/>
      <c r="Y604" s="7"/>
      <c r="Z604" s="7"/>
      <c r="AA604" s="7"/>
      <c r="AB604" s="7"/>
      <c r="AC604" s="7"/>
      <c r="AD604" s="7"/>
      <c r="AE604" s="7"/>
      <c r="AF604" s="7"/>
      <c r="AG604" s="7"/>
      <c r="AH604" s="7"/>
      <c r="AJ604" s="2"/>
      <c r="AL604" s="4" t="s">
        <v>169</v>
      </c>
      <c r="AM604" s="4" t="s">
        <v>793</v>
      </c>
      <c r="AO604" s="7"/>
      <c r="AP604" s="7"/>
    </row>
    <row r="605" spans="10:42">
      <c r="J605" s="2"/>
      <c r="K605" s="2"/>
      <c r="L605" s="2"/>
      <c r="M605" s="2"/>
      <c r="N605" s="2"/>
      <c r="X605" s="7"/>
      <c r="Y605" s="7"/>
      <c r="Z605" s="7"/>
      <c r="AA605" s="7"/>
      <c r="AB605" s="7"/>
      <c r="AC605" s="7"/>
      <c r="AD605" s="7"/>
      <c r="AE605" s="7"/>
      <c r="AF605" s="7"/>
      <c r="AG605" s="7"/>
      <c r="AH605" s="7"/>
      <c r="AJ605" s="2"/>
      <c r="AL605" s="4" t="s">
        <v>169</v>
      </c>
      <c r="AM605" s="4" t="s">
        <v>221</v>
      </c>
      <c r="AO605" s="7"/>
      <c r="AP605" s="7"/>
    </row>
    <row r="606" spans="10:42">
      <c r="J606" s="2"/>
      <c r="K606" s="2"/>
      <c r="L606" s="2"/>
      <c r="M606" s="2"/>
      <c r="N606" s="2"/>
      <c r="X606" s="7"/>
      <c r="Y606" s="7"/>
      <c r="Z606" s="7"/>
      <c r="AA606" s="7"/>
      <c r="AB606" s="7"/>
      <c r="AC606" s="7"/>
      <c r="AD606" s="7"/>
      <c r="AE606" s="7"/>
      <c r="AF606" s="7"/>
      <c r="AG606" s="7"/>
      <c r="AH606" s="7"/>
      <c r="AJ606" s="2"/>
      <c r="AL606" s="4" t="s">
        <v>169</v>
      </c>
      <c r="AM606" s="4" t="s">
        <v>367</v>
      </c>
      <c r="AO606" s="7"/>
      <c r="AP606" s="7"/>
    </row>
    <row r="607" spans="10:42">
      <c r="J607" s="2"/>
      <c r="K607" s="2"/>
      <c r="L607" s="2"/>
      <c r="M607" s="2"/>
      <c r="N607" s="2"/>
      <c r="X607" s="7"/>
      <c r="Y607" s="7"/>
      <c r="Z607" s="7"/>
      <c r="AA607" s="7"/>
      <c r="AB607" s="7"/>
      <c r="AC607" s="7"/>
      <c r="AD607" s="7"/>
      <c r="AE607" s="7"/>
      <c r="AF607" s="7"/>
      <c r="AG607" s="7"/>
      <c r="AH607" s="7"/>
      <c r="AJ607" s="2"/>
      <c r="AL607" s="4" t="s">
        <v>169</v>
      </c>
      <c r="AM607" s="4" t="s">
        <v>369</v>
      </c>
      <c r="AO607" s="7"/>
      <c r="AP607" s="7"/>
    </row>
    <row r="608" spans="10:42">
      <c r="J608" s="2"/>
      <c r="K608" s="2"/>
      <c r="L608" s="2"/>
      <c r="M608" s="2"/>
      <c r="N608" s="2"/>
      <c r="X608" s="7"/>
      <c r="Y608" s="7"/>
      <c r="Z608" s="7"/>
      <c r="AA608" s="7"/>
      <c r="AB608" s="7"/>
      <c r="AC608" s="7"/>
      <c r="AD608" s="7"/>
      <c r="AE608" s="7"/>
      <c r="AF608" s="7"/>
      <c r="AG608" s="7"/>
      <c r="AH608" s="7"/>
      <c r="AJ608" s="2"/>
      <c r="AL608" s="4" t="s">
        <v>169</v>
      </c>
      <c r="AM608" s="4" t="s">
        <v>795</v>
      </c>
      <c r="AO608" s="7"/>
      <c r="AP608" s="7"/>
    </row>
    <row r="609" spans="10:42">
      <c r="J609" s="2"/>
      <c r="K609" s="2"/>
      <c r="L609" s="2"/>
      <c r="M609" s="2"/>
      <c r="N609" s="2"/>
      <c r="X609" s="7"/>
      <c r="Y609" s="7"/>
      <c r="Z609" s="7"/>
      <c r="AA609" s="7"/>
      <c r="AB609" s="7"/>
      <c r="AC609" s="7"/>
      <c r="AD609" s="7"/>
      <c r="AE609" s="7"/>
      <c r="AF609" s="7"/>
      <c r="AG609" s="7"/>
      <c r="AH609" s="7"/>
      <c r="AJ609" s="2"/>
      <c r="AL609" s="4" t="s">
        <v>169</v>
      </c>
      <c r="AM609" s="4" t="s">
        <v>371</v>
      </c>
      <c r="AO609" s="7"/>
      <c r="AP609" s="7"/>
    </row>
    <row r="610" spans="10:42">
      <c r="J610" s="2"/>
      <c r="K610" s="2"/>
      <c r="L610" s="2"/>
      <c r="M610" s="2"/>
      <c r="N610" s="2"/>
      <c r="X610" s="7"/>
      <c r="Y610" s="7"/>
      <c r="Z610" s="7"/>
      <c r="AA610" s="7"/>
      <c r="AB610" s="7"/>
      <c r="AC610" s="7"/>
      <c r="AD610" s="7"/>
      <c r="AE610" s="7"/>
      <c r="AF610" s="7"/>
      <c r="AG610" s="7"/>
      <c r="AH610" s="7"/>
      <c r="AJ610" s="2"/>
      <c r="AL610" s="4" t="s">
        <v>169</v>
      </c>
      <c r="AM610" s="4" t="s">
        <v>532</v>
      </c>
      <c r="AO610" s="7"/>
      <c r="AP610" s="7"/>
    </row>
    <row r="611" spans="10:42">
      <c r="J611" s="2"/>
      <c r="K611" s="2"/>
      <c r="L611" s="2"/>
      <c r="M611" s="2"/>
      <c r="N611" s="2"/>
      <c r="X611" s="7"/>
      <c r="Y611" s="7"/>
      <c r="Z611" s="7"/>
      <c r="AA611" s="7"/>
      <c r="AB611" s="7"/>
      <c r="AC611" s="7"/>
      <c r="AD611" s="7"/>
      <c r="AE611" s="7"/>
      <c r="AF611" s="7"/>
      <c r="AG611" s="7"/>
      <c r="AH611" s="7"/>
      <c r="AJ611" s="2"/>
      <c r="AL611" s="4" t="s">
        <v>169</v>
      </c>
      <c r="AM611" s="4" t="s">
        <v>1067</v>
      </c>
      <c r="AO611" s="7"/>
      <c r="AP611" s="7"/>
    </row>
    <row r="612" spans="10:42">
      <c r="J612" s="2"/>
      <c r="K612" s="2"/>
      <c r="L612" s="2"/>
      <c r="M612" s="2"/>
      <c r="N612" s="2"/>
      <c r="X612" s="7"/>
      <c r="Y612" s="7"/>
      <c r="Z612" s="7"/>
      <c r="AA612" s="7"/>
      <c r="AB612" s="7"/>
      <c r="AC612" s="7"/>
      <c r="AD612" s="7"/>
      <c r="AE612" s="7"/>
      <c r="AF612" s="7"/>
      <c r="AG612" s="7"/>
      <c r="AH612" s="7"/>
      <c r="AJ612" s="2"/>
      <c r="AL612" s="4" t="s">
        <v>169</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169</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169</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169</v>
      </c>
      <c r="AM615" s="4" t="s">
        <v>798</v>
      </c>
      <c r="AO615" s="7"/>
      <c r="AP615" s="7"/>
    </row>
    <row r="616" spans="10:42">
      <c r="J616" s="2"/>
      <c r="K616" s="2"/>
      <c r="L616" s="2"/>
      <c r="M616" s="2"/>
      <c r="N616" s="2"/>
      <c r="X616" s="7"/>
      <c r="Y616" s="7"/>
      <c r="Z616" s="7"/>
      <c r="AA616" s="7"/>
      <c r="AB616" s="7"/>
      <c r="AC616" s="7"/>
      <c r="AD616" s="7"/>
      <c r="AE616" s="7"/>
      <c r="AF616" s="7"/>
      <c r="AG616" s="7"/>
      <c r="AH616" s="7"/>
      <c r="AJ616" s="2"/>
      <c r="AL616" s="4" t="s">
        <v>169</v>
      </c>
      <c r="AM616" s="4" t="s">
        <v>1071</v>
      </c>
      <c r="AO616" s="7"/>
      <c r="AP616" s="7"/>
    </row>
    <row r="617" spans="10:42">
      <c r="J617" s="2"/>
      <c r="K617" s="2"/>
      <c r="L617" s="2"/>
      <c r="M617" s="2"/>
      <c r="N617" s="2"/>
      <c r="X617" s="7"/>
      <c r="Y617" s="7"/>
      <c r="Z617" s="7"/>
      <c r="AA617" s="7"/>
      <c r="AB617" s="7"/>
      <c r="AC617" s="7"/>
      <c r="AD617" s="7"/>
      <c r="AE617" s="7"/>
      <c r="AF617" s="7"/>
      <c r="AG617" s="7"/>
      <c r="AH617" s="7"/>
      <c r="AJ617" s="2"/>
      <c r="AL617" s="4" t="s">
        <v>169</v>
      </c>
      <c r="AM617" s="4" t="s">
        <v>1947</v>
      </c>
      <c r="AO617" s="7"/>
      <c r="AP617" s="7"/>
    </row>
    <row r="618" spans="10:42">
      <c r="J618" s="2"/>
      <c r="K618" s="2"/>
      <c r="L618" s="2"/>
      <c r="M618" s="2"/>
      <c r="N618" s="2"/>
      <c r="X618" s="7"/>
      <c r="Y618" s="7"/>
      <c r="Z618" s="7"/>
      <c r="AA618" s="7"/>
      <c r="AB618" s="7"/>
      <c r="AC618" s="7"/>
      <c r="AD618" s="7"/>
      <c r="AE618" s="7"/>
      <c r="AF618" s="7"/>
      <c r="AG618" s="7"/>
      <c r="AH618" s="7"/>
      <c r="AJ618" s="2"/>
      <c r="AL618" s="4" t="s">
        <v>169</v>
      </c>
      <c r="AM618" s="4" t="s">
        <v>534</v>
      </c>
      <c r="AO618" s="7"/>
      <c r="AP618" s="7"/>
    </row>
    <row r="619" spans="10:42">
      <c r="J619" s="2"/>
      <c r="K619" s="2"/>
      <c r="L619" s="2"/>
      <c r="M619" s="2"/>
      <c r="N619" s="2"/>
      <c r="X619" s="7"/>
      <c r="Y619" s="7"/>
      <c r="Z619" s="7"/>
      <c r="AA619" s="7"/>
      <c r="AB619" s="7"/>
      <c r="AC619" s="7"/>
      <c r="AD619" s="7"/>
      <c r="AE619" s="7"/>
      <c r="AF619" s="7"/>
      <c r="AG619" s="7"/>
      <c r="AH619" s="7"/>
      <c r="AJ619" s="2"/>
      <c r="AL619" s="4" t="s">
        <v>169</v>
      </c>
      <c r="AM619" s="4" t="s">
        <v>373</v>
      </c>
      <c r="AO619" s="7"/>
      <c r="AP619" s="7"/>
    </row>
    <row r="620" spans="10:42">
      <c r="J620" s="2"/>
      <c r="K620" s="2"/>
      <c r="L620" s="2"/>
      <c r="M620" s="2"/>
      <c r="N620" s="2"/>
      <c r="X620" s="7"/>
      <c r="Y620" s="7"/>
      <c r="Z620" s="7"/>
      <c r="AA620" s="7"/>
      <c r="AB620" s="7"/>
      <c r="AC620" s="7"/>
      <c r="AD620" s="7"/>
      <c r="AE620" s="7"/>
      <c r="AF620" s="7"/>
      <c r="AG620" s="7"/>
      <c r="AH620" s="7"/>
      <c r="AJ620" s="2"/>
      <c r="AL620" s="4" t="s">
        <v>169</v>
      </c>
      <c r="AM620" s="4" t="s">
        <v>1072</v>
      </c>
      <c r="AO620" s="7"/>
      <c r="AP620" s="7"/>
    </row>
    <row r="621" spans="10:42">
      <c r="J621" s="2"/>
      <c r="K621" s="2"/>
      <c r="L621" s="2"/>
      <c r="M621" s="2"/>
      <c r="N621" s="2"/>
      <c r="X621" s="7"/>
      <c r="Y621" s="7"/>
      <c r="Z621" s="7"/>
      <c r="AA621" s="7"/>
      <c r="AB621" s="7"/>
      <c r="AC621" s="7"/>
      <c r="AD621" s="7"/>
      <c r="AE621" s="7"/>
      <c r="AF621" s="7"/>
      <c r="AG621" s="7"/>
      <c r="AH621" s="7"/>
      <c r="AJ621" s="2"/>
      <c r="AL621" s="4" t="s">
        <v>169</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169</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169</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169</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169</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169</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169</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169</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169</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169</v>
      </c>
      <c r="AM630" s="4" t="s">
        <v>801</v>
      </c>
      <c r="AO630" s="7"/>
      <c r="AP630" s="7"/>
    </row>
    <row r="631" spans="10:42">
      <c r="J631" s="2"/>
      <c r="K631" s="2"/>
      <c r="L631" s="2"/>
      <c r="M631" s="2"/>
      <c r="N631" s="2"/>
      <c r="X631" s="7"/>
      <c r="Y631" s="7"/>
      <c r="Z631" s="7"/>
      <c r="AA631" s="7"/>
      <c r="AB631" s="7"/>
      <c r="AC631" s="7"/>
      <c r="AD631" s="7"/>
      <c r="AE631" s="7"/>
      <c r="AF631" s="7"/>
      <c r="AG631" s="7"/>
      <c r="AH631" s="7"/>
      <c r="AJ631" s="2"/>
      <c r="AL631" s="4" t="s">
        <v>169</v>
      </c>
      <c r="AM631" s="4" t="s">
        <v>803</v>
      </c>
      <c r="AO631" s="7"/>
      <c r="AP631" s="7"/>
    </row>
    <row r="632" spans="10:42">
      <c r="J632" s="2"/>
      <c r="K632" s="2"/>
      <c r="L632" s="2"/>
      <c r="M632" s="2"/>
      <c r="N632" s="2"/>
      <c r="X632" s="7"/>
      <c r="Y632" s="7"/>
      <c r="Z632" s="7"/>
      <c r="AA632" s="7"/>
      <c r="AB632" s="7"/>
      <c r="AC632" s="7"/>
      <c r="AD632" s="7"/>
      <c r="AE632" s="7"/>
      <c r="AF632" s="7"/>
      <c r="AG632" s="7"/>
      <c r="AH632" s="7"/>
      <c r="AJ632" s="2"/>
      <c r="AL632" s="4" t="s">
        <v>169</v>
      </c>
      <c r="AM632" s="4" t="s">
        <v>1082</v>
      </c>
      <c r="AO632" s="7"/>
      <c r="AP632" s="7"/>
    </row>
    <row r="633" spans="10:42">
      <c r="J633" s="2"/>
      <c r="K633" s="2"/>
      <c r="L633" s="2"/>
      <c r="M633" s="2"/>
      <c r="N633" s="2"/>
      <c r="X633" s="7"/>
      <c r="Y633" s="7"/>
      <c r="Z633" s="7"/>
      <c r="AA633" s="7"/>
      <c r="AB633" s="7"/>
      <c r="AC633" s="7"/>
      <c r="AD633" s="7"/>
      <c r="AE633" s="7"/>
      <c r="AF633" s="7"/>
      <c r="AG633" s="7"/>
      <c r="AH633" s="7"/>
      <c r="AJ633" s="2"/>
      <c r="AL633" s="4" t="s">
        <v>169</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169</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171</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171</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171</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171</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171</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171</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171</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171</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171</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171</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171</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171</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171</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171</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171</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171</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171</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171</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171</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171</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171</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171</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171</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171</v>
      </c>
      <c r="AM658" s="4" t="s">
        <v>224</v>
      </c>
      <c r="AO658" s="7"/>
      <c r="AP658" s="7"/>
    </row>
    <row r="659" spans="10:42">
      <c r="J659" s="2"/>
      <c r="K659" s="2"/>
      <c r="L659" s="2"/>
      <c r="M659" s="2"/>
      <c r="N659" s="2"/>
      <c r="X659" s="7"/>
      <c r="Y659" s="7"/>
      <c r="Z659" s="7"/>
      <c r="AA659" s="7"/>
      <c r="AB659" s="7"/>
      <c r="AC659" s="7"/>
      <c r="AD659" s="7"/>
      <c r="AE659" s="7"/>
      <c r="AF659" s="7"/>
      <c r="AG659" s="7"/>
      <c r="AH659" s="7"/>
      <c r="AJ659" s="2"/>
      <c r="AL659" s="4" t="s">
        <v>171</v>
      </c>
      <c r="AM659" s="4" t="s">
        <v>299</v>
      </c>
      <c r="AO659" s="7"/>
      <c r="AP659" s="7"/>
    </row>
    <row r="660" spans="10:42">
      <c r="J660" s="2"/>
      <c r="K660" s="2"/>
      <c r="L660" s="2"/>
      <c r="M660" s="2"/>
      <c r="N660" s="2"/>
      <c r="X660" s="7"/>
      <c r="Y660" s="7"/>
      <c r="Z660" s="7"/>
      <c r="AA660" s="7"/>
      <c r="AB660" s="7"/>
      <c r="AC660" s="7"/>
      <c r="AD660" s="7"/>
      <c r="AE660" s="7"/>
      <c r="AF660" s="7"/>
      <c r="AG660" s="7"/>
      <c r="AH660" s="7"/>
      <c r="AJ660" s="2"/>
      <c r="AL660" s="4" t="s">
        <v>171</v>
      </c>
      <c r="AM660" s="4" t="s">
        <v>227</v>
      </c>
      <c r="AO660" s="7"/>
      <c r="AP660" s="7"/>
    </row>
    <row r="661" spans="10:42">
      <c r="J661" s="2"/>
      <c r="K661" s="2"/>
      <c r="L661" s="2"/>
      <c r="M661" s="2"/>
      <c r="N661" s="2"/>
      <c r="X661" s="7"/>
      <c r="Y661" s="7"/>
      <c r="Z661" s="7"/>
      <c r="AA661" s="7"/>
      <c r="AB661" s="7"/>
      <c r="AC661" s="7"/>
      <c r="AD661" s="7"/>
      <c r="AE661" s="7"/>
      <c r="AF661" s="7"/>
      <c r="AG661" s="7"/>
      <c r="AH661" s="7"/>
      <c r="AJ661" s="2"/>
      <c r="AL661" s="4" t="s">
        <v>171</v>
      </c>
      <c r="AM661" s="4" t="s">
        <v>230</v>
      </c>
      <c r="AO661" s="7"/>
      <c r="AP661" s="7"/>
    </row>
    <row r="662" spans="10:42">
      <c r="J662" s="2"/>
      <c r="K662" s="2"/>
      <c r="L662" s="2"/>
      <c r="M662" s="2"/>
      <c r="N662" s="2"/>
      <c r="X662" s="7"/>
      <c r="Y662" s="7"/>
      <c r="Z662" s="7"/>
      <c r="AA662" s="7"/>
      <c r="AB662" s="7"/>
      <c r="AC662" s="7"/>
      <c r="AD662" s="7"/>
      <c r="AE662" s="7"/>
      <c r="AF662" s="7"/>
      <c r="AG662" s="7"/>
      <c r="AH662" s="7"/>
      <c r="AJ662" s="2"/>
      <c r="AL662" s="4" t="s">
        <v>171</v>
      </c>
      <c r="AM662" s="4" t="s">
        <v>233</v>
      </c>
      <c r="AO662" s="7"/>
      <c r="AP662" s="7"/>
    </row>
    <row r="663" spans="10:42">
      <c r="J663" s="2"/>
      <c r="K663" s="2"/>
      <c r="L663" s="2"/>
      <c r="M663" s="2"/>
      <c r="N663" s="2"/>
      <c r="X663" s="7"/>
      <c r="Y663" s="7"/>
      <c r="Z663" s="7"/>
      <c r="AA663" s="7"/>
      <c r="AB663" s="7"/>
      <c r="AC663" s="7"/>
      <c r="AD663" s="7"/>
      <c r="AE663" s="7"/>
      <c r="AF663" s="7"/>
      <c r="AG663" s="7"/>
      <c r="AH663" s="7"/>
      <c r="AJ663" s="2"/>
      <c r="AL663" s="4" t="s">
        <v>171</v>
      </c>
      <c r="AM663" s="4" t="s">
        <v>1108</v>
      </c>
      <c r="AO663" s="7"/>
      <c r="AP663" s="7"/>
    </row>
    <row r="664" spans="10:42">
      <c r="J664" s="2"/>
      <c r="K664" s="2"/>
      <c r="L664" s="2"/>
      <c r="M664" s="2"/>
      <c r="N664" s="2"/>
      <c r="X664" s="7"/>
      <c r="Y664" s="7"/>
      <c r="Z664" s="7"/>
      <c r="AA664" s="7"/>
      <c r="AB664" s="7"/>
      <c r="AC664" s="7"/>
      <c r="AD664" s="7"/>
      <c r="AE664" s="7"/>
      <c r="AF664" s="7"/>
      <c r="AG664" s="7"/>
      <c r="AH664" s="7"/>
      <c r="AJ664" s="2"/>
      <c r="AL664" s="4" t="s">
        <v>171</v>
      </c>
      <c r="AM664" s="4" t="s">
        <v>301</v>
      </c>
      <c r="AO664" s="7"/>
      <c r="AP664" s="7"/>
    </row>
    <row r="665" spans="10:42">
      <c r="J665" s="2"/>
      <c r="K665" s="2"/>
      <c r="L665" s="2"/>
      <c r="M665" s="2"/>
      <c r="N665" s="2"/>
      <c r="X665" s="7"/>
      <c r="Y665" s="7"/>
      <c r="Z665" s="7"/>
      <c r="AA665" s="7"/>
      <c r="AB665" s="7"/>
      <c r="AC665" s="7"/>
      <c r="AD665" s="7"/>
      <c r="AE665" s="7"/>
      <c r="AF665" s="7"/>
      <c r="AG665" s="7"/>
      <c r="AH665" s="7"/>
      <c r="AJ665" s="2"/>
      <c r="AL665" s="4" t="s">
        <v>171</v>
      </c>
      <c r="AM665" s="4" t="s">
        <v>195</v>
      </c>
      <c r="AO665" s="7"/>
      <c r="AP665" s="7"/>
    </row>
    <row r="666" spans="10:42">
      <c r="J666" s="2"/>
      <c r="K666" s="2"/>
      <c r="L666" s="2"/>
      <c r="M666" s="2"/>
      <c r="N666" s="2"/>
      <c r="X666" s="7"/>
      <c r="Y666" s="7"/>
      <c r="Z666" s="7"/>
      <c r="AA666" s="7"/>
      <c r="AB666" s="7"/>
      <c r="AC666" s="7"/>
      <c r="AD666" s="7"/>
      <c r="AE666" s="7"/>
      <c r="AF666" s="7"/>
      <c r="AG666" s="7"/>
      <c r="AH666" s="7"/>
      <c r="AJ666" s="2"/>
      <c r="AL666" s="4" t="s">
        <v>171</v>
      </c>
      <c r="AM666" s="4" t="s">
        <v>1109</v>
      </c>
      <c r="AO666" s="7"/>
      <c r="AP666" s="7"/>
    </row>
    <row r="667" spans="10:42">
      <c r="J667" s="2"/>
      <c r="K667" s="2"/>
      <c r="L667" s="2"/>
      <c r="M667" s="2"/>
      <c r="N667" s="2"/>
      <c r="X667" s="7"/>
      <c r="Y667" s="7"/>
      <c r="Z667" s="7"/>
      <c r="AA667" s="7"/>
      <c r="AB667" s="7"/>
      <c r="AC667" s="7"/>
      <c r="AD667" s="7"/>
      <c r="AE667" s="7"/>
      <c r="AF667" s="7"/>
      <c r="AG667" s="7"/>
      <c r="AH667" s="7"/>
      <c r="AJ667" s="2"/>
      <c r="AL667" s="4" t="s">
        <v>171</v>
      </c>
      <c r="AM667" s="4" t="s">
        <v>238</v>
      </c>
      <c r="AO667" s="7"/>
      <c r="AP667" s="7"/>
    </row>
    <row r="668" spans="10:42">
      <c r="J668" s="2"/>
      <c r="K668" s="2"/>
      <c r="L668" s="2"/>
      <c r="M668" s="2"/>
      <c r="N668" s="2"/>
      <c r="X668" s="7"/>
      <c r="Y668" s="7"/>
      <c r="Z668" s="7"/>
      <c r="AA668" s="7"/>
      <c r="AB668" s="7"/>
      <c r="AC668" s="7"/>
      <c r="AD668" s="7"/>
      <c r="AE668" s="7"/>
      <c r="AF668" s="7"/>
      <c r="AG668" s="7"/>
      <c r="AH668" s="7"/>
      <c r="AJ668" s="2"/>
      <c r="AL668" s="4" t="s">
        <v>171</v>
      </c>
      <c r="AM668" s="4" t="s">
        <v>241</v>
      </c>
      <c r="AO668" s="7"/>
      <c r="AP668" s="7"/>
    </row>
    <row r="669" spans="10:42">
      <c r="J669" s="2"/>
      <c r="K669" s="2"/>
      <c r="L669" s="2"/>
      <c r="M669" s="2"/>
      <c r="N669" s="2"/>
      <c r="X669" s="7"/>
      <c r="Y669" s="7"/>
      <c r="Z669" s="7"/>
      <c r="AA669" s="7"/>
      <c r="AB669" s="7"/>
      <c r="AC669" s="7"/>
      <c r="AD669" s="7"/>
      <c r="AE669" s="7"/>
      <c r="AF669" s="7"/>
      <c r="AG669" s="7"/>
      <c r="AH669" s="7"/>
      <c r="AJ669" s="2"/>
      <c r="AL669" s="4" t="s">
        <v>171</v>
      </c>
      <c r="AM669" s="4" t="s">
        <v>244</v>
      </c>
      <c r="AO669" s="7"/>
      <c r="AP669" s="7"/>
    </row>
    <row r="670" spans="10:42">
      <c r="J670" s="2"/>
      <c r="K670" s="2"/>
      <c r="L670" s="2"/>
      <c r="M670" s="2"/>
      <c r="N670" s="2"/>
      <c r="X670" s="7"/>
      <c r="Y670" s="7"/>
      <c r="Z670" s="7"/>
      <c r="AA670" s="7"/>
      <c r="AB670" s="7"/>
      <c r="AC670" s="7"/>
      <c r="AD670" s="7"/>
      <c r="AE670" s="7"/>
      <c r="AF670" s="7"/>
      <c r="AG670" s="7"/>
      <c r="AH670" s="7"/>
      <c r="AJ670" s="2"/>
      <c r="AL670" s="4" t="s">
        <v>171</v>
      </c>
      <c r="AM670" s="4" t="s">
        <v>1110</v>
      </c>
      <c r="AO670" s="7"/>
      <c r="AP670" s="7"/>
    </row>
    <row r="671" spans="10:42">
      <c r="J671" s="2"/>
      <c r="K671" s="2"/>
      <c r="L671" s="2"/>
      <c r="M671" s="2"/>
      <c r="N671" s="2"/>
      <c r="X671" s="7"/>
      <c r="Y671" s="7"/>
      <c r="Z671" s="7"/>
      <c r="AA671" s="7"/>
      <c r="AB671" s="7"/>
      <c r="AC671" s="7"/>
      <c r="AD671" s="7"/>
      <c r="AE671" s="7"/>
      <c r="AF671" s="7"/>
      <c r="AG671" s="7"/>
      <c r="AH671" s="7"/>
      <c r="AJ671" s="2"/>
      <c r="AL671" s="4" t="s">
        <v>171</v>
      </c>
      <c r="AM671" s="4" t="s">
        <v>249</v>
      </c>
      <c r="AO671" s="7"/>
      <c r="AP671" s="7"/>
    </row>
    <row r="672" spans="10:42">
      <c r="J672" s="2"/>
      <c r="K672" s="2"/>
      <c r="L672" s="2"/>
      <c r="M672" s="2"/>
      <c r="N672" s="2"/>
      <c r="X672" s="7"/>
      <c r="Y672" s="7"/>
      <c r="Z672" s="7"/>
      <c r="AA672" s="7"/>
      <c r="AB672" s="7"/>
      <c r="AC672" s="7"/>
      <c r="AD672" s="7"/>
      <c r="AE672" s="7"/>
      <c r="AF672" s="7"/>
      <c r="AG672" s="7"/>
      <c r="AH672" s="7"/>
      <c r="AJ672" s="2"/>
      <c r="AL672" s="4" t="s">
        <v>171</v>
      </c>
      <c r="AM672" s="4" t="s">
        <v>252</v>
      </c>
      <c r="AO672" s="7"/>
      <c r="AP672" s="7"/>
    </row>
    <row r="673" spans="10:42">
      <c r="J673" s="2"/>
      <c r="K673" s="2"/>
      <c r="L673" s="2"/>
      <c r="M673" s="2"/>
      <c r="N673" s="2"/>
      <c r="X673" s="7"/>
      <c r="Y673" s="7"/>
      <c r="Z673" s="7"/>
      <c r="AA673" s="7"/>
      <c r="AB673" s="7"/>
      <c r="AC673" s="7"/>
      <c r="AD673" s="7"/>
      <c r="AE673" s="7"/>
      <c r="AF673" s="7"/>
      <c r="AG673" s="7"/>
      <c r="AH673" s="7"/>
      <c r="AJ673" s="2"/>
      <c r="AL673" s="4" t="s">
        <v>171</v>
      </c>
      <c r="AM673" s="4" t="s">
        <v>1111</v>
      </c>
      <c r="AO673" s="7"/>
      <c r="AP673" s="7"/>
    </row>
    <row r="674" spans="10:42">
      <c r="J674" s="2"/>
      <c r="K674" s="2"/>
      <c r="L674" s="2"/>
      <c r="M674" s="2"/>
      <c r="N674" s="2"/>
      <c r="X674" s="7"/>
      <c r="Y674" s="7"/>
      <c r="Z674" s="7"/>
      <c r="AA674" s="7"/>
      <c r="AB674" s="7"/>
      <c r="AC674" s="7"/>
      <c r="AD674" s="7"/>
      <c r="AE674" s="7"/>
      <c r="AF674" s="7"/>
      <c r="AG674" s="7"/>
      <c r="AH674" s="7"/>
      <c r="AJ674" s="2"/>
      <c r="AL674" s="4" t="s">
        <v>171</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171</v>
      </c>
      <c r="AM675" s="4" t="s">
        <v>303</v>
      </c>
      <c r="AO675" s="7"/>
      <c r="AP675" s="7"/>
    </row>
    <row r="676" spans="10:42">
      <c r="J676" s="2"/>
      <c r="K676" s="2"/>
      <c r="L676" s="2"/>
      <c r="M676" s="2"/>
      <c r="N676" s="2"/>
      <c r="X676" s="7"/>
      <c r="Y676" s="7"/>
      <c r="Z676" s="7"/>
      <c r="AA676" s="7"/>
      <c r="AB676" s="7"/>
      <c r="AC676" s="7"/>
      <c r="AD676" s="7"/>
      <c r="AE676" s="7"/>
      <c r="AF676" s="7"/>
      <c r="AG676" s="7"/>
      <c r="AH676" s="7"/>
      <c r="AJ676" s="2"/>
      <c r="AL676" s="4" t="s">
        <v>171</v>
      </c>
      <c r="AM676" s="4" t="s">
        <v>1113</v>
      </c>
      <c r="AO676" s="7"/>
      <c r="AP676" s="7"/>
    </row>
    <row r="677" spans="10:42">
      <c r="J677" s="2"/>
      <c r="K677" s="2"/>
      <c r="L677" s="2"/>
      <c r="M677" s="2"/>
      <c r="N677" s="2"/>
      <c r="X677" s="7"/>
      <c r="Y677" s="7"/>
      <c r="Z677" s="7"/>
      <c r="AA677" s="7"/>
      <c r="AB677" s="7"/>
      <c r="AC677" s="7"/>
      <c r="AD677" s="7"/>
      <c r="AE677" s="7"/>
      <c r="AF677" s="7"/>
      <c r="AG677" s="7"/>
      <c r="AH677" s="7"/>
      <c r="AJ677" s="2"/>
      <c r="AL677" s="4" t="s">
        <v>171</v>
      </c>
      <c r="AM677" s="4" t="s">
        <v>257</v>
      </c>
      <c r="AO677" s="7"/>
      <c r="AP677" s="7"/>
    </row>
    <row r="678" spans="10:42">
      <c r="J678" s="2"/>
      <c r="K678" s="2"/>
      <c r="L678" s="2"/>
      <c r="M678" s="2"/>
      <c r="N678" s="2"/>
      <c r="X678" s="7"/>
      <c r="Y678" s="7"/>
      <c r="Z678" s="7"/>
      <c r="AA678" s="7"/>
      <c r="AB678" s="7"/>
      <c r="AC678" s="7"/>
      <c r="AD678" s="7"/>
      <c r="AE678" s="7"/>
      <c r="AF678" s="7"/>
      <c r="AG678" s="7"/>
      <c r="AH678" s="7"/>
      <c r="AJ678" s="2"/>
      <c r="AL678" s="4" t="s">
        <v>171</v>
      </c>
      <c r="AM678" s="4" t="s">
        <v>536</v>
      </c>
      <c r="AO678" s="7"/>
      <c r="AP678" s="7"/>
    </row>
    <row r="679" spans="10:42">
      <c r="J679" s="2"/>
      <c r="K679" s="2"/>
      <c r="L679" s="2"/>
      <c r="M679" s="2"/>
      <c r="N679" s="2"/>
      <c r="X679" s="7"/>
      <c r="Y679" s="7"/>
      <c r="Z679" s="7"/>
      <c r="AA679" s="7"/>
      <c r="AB679" s="7"/>
      <c r="AC679" s="7"/>
      <c r="AD679" s="7"/>
      <c r="AE679" s="7"/>
      <c r="AF679" s="7"/>
      <c r="AG679" s="7"/>
      <c r="AH679" s="7"/>
      <c r="AJ679" s="2"/>
      <c r="AL679" s="4" t="s">
        <v>171</v>
      </c>
      <c r="AM679" s="4" t="s">
        <v>1114</v>
      </c>
      <c r="AO679" s="7"/>
      <c r="AP679" s="7"/>
    </row>
    <row r="680" spans="10:42">
      <c r="J680" s="2"/>
      <c r="K680" s="2"/>
      <c r="L680" s="2"/>
      <c r="M680" s="2"/>
      <c r="N680" s="2"/>
      <c r="X680" s="7"/>
      <c r="Y680" s="7"/>
      <c r="Z680" s="7"/>
      <c r="AA680" s="7"/>
      <c r="AB680" s="7"/>
      <c r="AC680" s="7"/>
      <c r="AD680" s="7"/>
      <c r="AE680" s="7"/>
      <c r="AF680" s="7"/>
      <c r="AG680" s="7"/>
      <c r="AH680" s="7"/>
      <c r="AJ680" s="2"/>
      <c r="AL680" s="4" t="s">
        <v>171</v>
      </c>
      <c r="AM680" s="4" t="s">
        <v>260</v>
      </c>
      <c r="AO680" s="7"/>
      <c r="AP680" s="7"/>
    </row>
    <row r="681" spans="10:42">
      <c r="J681" s="2"/>
      <c r="K681" s="2"/>
      <c r="L681" s="2"/>
      <c r="M681" s="2"/>
      <c r="N681" s="2"/>
      <c r="X681" s="7"/>
      <c r="Y681" s="7"/>
      <c r="Z681" s="7"/>
      <c r="AA681" s="7"/>
      <c r="AB681" s="7"/>
      <c r="AC681" s="7"/>
      <c r="AD681" s="7"/>
      <c r="AE681" s="7"/>
      <c r="AF681" s="7"/>
      <c r="AG681" s="7"/>
      <c r="AH681" s="7"/>
      <c r="AJ681" s="2"/>
      <c r="AL681" s="4" t="s">
        <v>171</v>
      </c>
      <c r="AM681" s="4" t="s">
        <v>538</v>
      </c>
      <c r="AO681" s="7"/>
      <c r="AP681" s="7"/>
    </row>
    <row r="682" spans="10:42">
      <c r="J682" s="2"/>
      <c r="K682" s="2"/>
      <c r="L682" s="2"/>
      <c r="M682" s="2"/>
      <c r="N682" s="2"/>
      <c r="X682" s="7"/>
      <c r="Y682" s="7"/>
      <c r="Z682" s="7"/>
      <c r="AA682" s="7"/>
      <c r="AB682" s="7"/>
      <c r="AC682" s="7"/>
      <c r="AD682" s="7"/>
      <c r="AE682" s="7"/>
      <c r="AF682" s="7"/>
      <c r="AG682" s="7"/>
      <c r="AH682" s="7"/>
      <c r="AJ682" s="2"/>
      <c r="AL682" s="4" t="s">
        <v>171</v>
      </c>
      <c r="AM682" s="4" t="s">
        <v>376</v>
      </c>
      <c r="AO682" s="7"/>
      <c r="AP682" s="7"/>
    </row>
    <row r="683" spans="10:42">
      <c r="J683" s="2"/>
      <c r="K683" s="2"/>
      <c r="L683" s="2"/>
      <c r="M683" s="2"/>
      <c r="N683" s="2"/>
      <c r="X683" s="7"/>
      <c r="Y683" s="7"/>
      <c r="Z683" s="7"/>
      <c r="AA683" s="7"/>
      <c r="AB683" s="7"/>
      <c r="AC683" s="7"/>
      <c r="AD683" s="7"/>
      <c r="AE683" s="7"/>
      <c r="AF683" s="7"/>
      <c r="AG683" s="7"/>
      <c r="AH683" s="7"/>
      <c r="AJ683" s="2"/>
      <c r="AL683" s="4" t="s">
        <v>171</v>
      </c>
      <c r="AM683" s="4" t="s">
        <v>262</v>
      </c>
      <c r="AO683" s="7"/>
      <c r="AP683" s="7"/>
    </row>
    <row r="684" spans="10:42">
      <c r="J684" s="2"/>
      <c r="K684" s="2"/>
      <c r="L684" s="2"/>
      <c r="M684" s="2"/>
      <c r="N684" s="2"/>
      <c r="X684" s="7"/>
      <c r="Y684" s="7"/>
      <c r="Z684" s="7"/>
      <c r="AA684" s="7"/>
      <c r="AB684" s="7"/>
      <c r="AC684" s="7"/>
      <c r="AD684" s="7"/>
      <c r="AE684" s="7"/>
      <c r="AF684" s="7"/>
      <c r="AG684" s="7"/>
      <c r="AH684" s="7"/>
      <c r="AJ684" s="2"/>
      <c r="AL684" s="4" t="s">
        <v>171</v>
      </c>
      <c r="AM684" s="4" t="s">
        <v>1115</v>
      </c>
      <c r="AO684" s="7"/>
      <c r="AP684" s="7"/>
    </row>
    <row r="685" spans="10:42">
      <c r="J685" s="2"/>
      <c r="K685" s="2"/>
      <c r="L685" s="2"/>
      <c r="M685" s="2"/>
      <c r="N685" s="2"/>
      <c r="X685" s="7"/>
      <c r="Y685" s="7"/>
      <c r="Z685" s="7"/>
      <c r="AA685" s="7"/>
      <c r="AB685" s="7"/>
      <c r="AC685" s="7"/>
      <c r="AD685" s="7"/>
      <c r="AE685" s="7"/>
      <c r="AF685" s="7"/>
      <c r="AG685" s="7"/>
      <c r="AH685" s="7"/>
      <c r="AJ685" s="2"/>
      <c r="AL685" s="4" t="s">
        <v>171</v>
      </c>
      <c r="AM685" s="4" t="s">
        <v>378</v>
      </c>
      <c r="AO685" s="7"/>
      <c r="AP685" s="7"/>
    </row>
    <row r="686" spans="10:42">
      <c r="J686" s="2"/>
      <c r="K686" s="2"/>
      <c r="L686" s="2"/>
      <c r="M686" s="2"/>
      <c r="N686" s="2"/>
      <c r="X686" s="7"/>
      <c r="Y686" s="7"/>
      <c r="Z686" s="7"/>
      <c r="AA686" s="7"/>
      <c r="AB686" s="7"/>
      <c r="AC686" s="7"/>
      <c r="AD686" s="7"/>
      <c r="AE686" s="7"/>
      <c r="AF686" s="7"/>
      <c r="AG686" s="7"/>
      <c r="AH686" s="7"/>
      <c r="AJ686" s="2"/>
      <c r="AL686" s="4" t="s">
        <v>171</v>
      </c>
      <c r="AM686" s="4" t="s">
        <v>543</v>
      </c>
      <c r="AO686" s="7"/>
      <c r="AP686" s="7"/>
    </row>
    <row r="687" spans="10:42">
      <c r="J687" s="2"/>
      <c r="K687" s="2"/>
      <c r="L687" s="2"/>
      <c r="M687" s="2"/>
      <c r="N687" s="2"/>
      <c r="X687" s="7"/>
      <c r="Y687" s="7"/>
      <c r="Z687" s="7"/>
      <c r="AA687" s="7"/>
      <c r="AB687" s="7"/>
      <c r="AC687" s="7"/>
      <c r="AD687" s="7"/>
      <c r="AE687" s="7"/>
      <c r="AF687" s="7"/>
      <c r="AG687" s="7"/>
      <c r="AH687" s="7"/>
      <c r="AJ687" s="2"/>
      <c r="AL687" s="4" t="s">
        <v>171</v>
      </c>
      <c r="AM687" s="4" t="s">
        <v>541</v>
      </c>
      <c r="AO687" s="7"/>
      <c r="AP687" s="7"/>
    </row>
    <row r="688" spans="10:42">
      <c r="J688" s="2"/>
      <c r="K688" s="2"/>
      <c r="L688" s="2"/>
      <c r="M688" s="2"/>
      <c r="N688" s="2"/>
      <c r="X688" s="7"/>
      <c r="Y688" s="7"/>
      <c r="Z688" s="7"/>
      <c r="AA688" s="7"/>
      <c r="AB688" s="7"/>
      <c r="AC688" s="7"/>
      <c r="AD688" s="7"/>
      <c r="AE688" s="7"/>
      <c r="AF688" s="7"/>
      <c r="AG688" s="7"/>
      <c r="AH688" s="7"/>
      <c r="AJ688" s="2"/>
      <c r="AL688" s="4" t="s">
        <v>171</v>
      </c>
      <c r="AM688" s="4" t="s">
        <v>1116</v>
      </c>
      <c r="AO688" s="7"/>
      <c r="AP688" s="7"/>
    </row>
    <row r="689" spans="10:42">
      <c r="J689" s="2"/>
      <c r="K689" s="2"/>
      <c r="L689" s="2"/>
      <c r="M689" s="2"/>
      <c r="N689" s="2"/>
      <c r="X689" s="7"/>
      <c r="Y689" s="7"/>
      <c r="Z689" s="7"/>
      <c r="AA689" s="7"/>
      <c r="AB689" s="7"/>
      <c r="AC689" s="7"/>
      <c r="AD689" s="7"/>
      <c r="AE689" s="7"/>
      <c r="AF689" s="7"/>
      <c r="AG689" s="7"/>
      <c r="AH689" s="7"/>
      <c r="AJ689" s="2"/>
      <c r="AL689" s="4" t="s">
        <v>171</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171</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171</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171</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171</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171</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171</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171</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173</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173</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173</v>
      </c>
      <c r="AM699" s="4" t="s">
        <v>305</v>
      </c>
      <c r="AO699" s="7"/>
      <c r="AP699" s="7"/>
    </row>
    <row r="700" spans="10:42">
      <c r="J700" s="2"/>
      <c r="K700" s="2"/>
      <c r="L700" s="2"/>
      <c r="M700" s="2"/>
      <c r="N700" s="2"/>
      <c r="X700" s="7"/>
      <c r="Y700" s="7"/>
      <c r="Z700" s="7"/>
      <c r="AA700" s="7"/>
      <c r="AB700" s="7"/>
      <c r="AC700" s="7"/>
      <c r="AD700" s="7"/>
      <c r="AE700" s="7"/>
      <c r="AF700" s="7"/>
      <c r="AG700" s="7"/>
      <c r="AH700" s="7"/>
      <c r="AJ700" s="2"/>
      <c r="AL700" s="4" t="s">
        <v>173</v>
      </c>
      <c r="AM700" s="4" t="s">
        <v>307</v>
      </c>
      <c r="AO700" s="7"/>
      <c r="AP700" s="7"/>
    </row>
    <row r="701" spans="10:42">
      <c r="J701" s="2"/>
      <c r="K701" s="2"/>
      <c r="L701" s="2"/>
      <c r="M701" s="2"/>
      <c r="N701" s="2"/>
      <c r="X701" s="7"/>
      <c r="Y701" s="7"/>
      <c r="Z701" s="7"/>
      <c r="AA701" s="7"/>
      <c r="AB701" s="7"/>
      <c r="AC701" s="7"/>
      <c r="AD701" s="7"/>
      <c r="AE701" s="7"/>
      <c r="AF701" s="7"/>
      <c r="AG701" s="7"/>
      <c r="AH701" s="7"/>
      <c r="AJ701" s="2"/>
      <c r="AL701" s="4" t="s">
        <v>173</v>
      </c>
      <c r="AM701" s="4" t="s">
        <v>380</v>
      </c>
      <c r="AO701" s="7"/>
      <c r="AP701" s="7"/>
    </row>
    <row r="702" spans="10:42">
      <c r="J702" s="2"/>
      <c r="K702" s="2"/>
      <c r="L702" s="2"/>
      <c r="M702" s="2"/>
      <c r="N702" s="2"/>
      <c r="X702" s="7"/>
      <c r="Y702" s="7"/>
      <c r="Z702" s="7"/>
      <c r="AA702" s="7"/>
      <c r="AB702" s="7"/>
      <c r="AC702" s="7"/>
      <c r="AD702" s="7"/>
      <c r="AE702" s="7"/>
      <c r="AF702" s="7"/>
      <c r="AG702" s="7"/>
      <c r="AH702" s="7"/>
      <c r="AJ702" s="2"/>
      <c r="AL702" s="4" t="s">
        <v>173</v>
      </c>
      <c r="AM702" s="4" t="s">
        <v>264</v>
      </c>
      <c r="AO702" s="7"/>
      <c r="AP702" s="7"/>
    </row>
    <row r="703" spans="10:42">
      <c r="J703" s="2"/>
      <c r="K703" s="2"/>
      <c r="L703" s="2"/>
      <c r="M703" s="2"/>
      <c r="N703" s="2"/>
      <c r="X703" s="7"/>
      <c r="Y703" s="7"/>
      <c r="Z703" s="7"/>
      <c r="AA703" s="7"/>
      <c r="AB703" s="7"/>
      <c r="AC703" s="7"/>
      <c r="AD703" s="7"/>
      <c r="AE703" s="7"/>
      <c r="AF703" s="7"/>
      <c r="AG703" s="7"/>
      <c r="AH703" s="7"/>
      <c r="AJ703" s="2"/>
      <c r="AL703" s="4" t="s">
        <v>173</v>
      </c>
      <c r="AM703" s="4" t="s">
        <v>309</v>
      </c>
      <c r="AO703" s="7"/>
      <c r="AP703" s="7"/>
    </row>
    <row r="704" spans="10:42">
      <c r="J704" s="2"/>
      <c r="K704" s="2"/>
      <c r="L704" s="2"/>
      <c r="M704" s="2"/>
      <c r="N704" s="2"/>
      <c r="X704" s="7"/>
      <c r="Y704" s="7"/>
      <c r="Z704" s="7"/>
      <c r="AA704" s="7"/>
      <c r="AB704" s="7"/>
      <c r="AC704" s="7"/>
      <c r="AD704" s="7"/>
      <c r="AE704" s="7"/>
      <c r="AF704" s="7"/>
      <c r="AG704" s="7"/>
      <c r="AH704" s="7"/>
      <c r="AJ704" s="2"/>
      <c r="AL704" s="4" t="s">
        <v>173</v>
      </c>
      <c r="AM704" s="4" t="s">
        <v>382</v>
      </c>
      <c r="AO704" s="7"/>
      <c r="AP704" s="7"/>
    </row>
    <row r="705" spans="10:42">
      <c r="J705" s="2"/>
      <c r="K705" s="2"/>
      <c r="L705" s="2"/>
      <c r="M705" s="2"/>
      <c r="N705" s="2"/>
      <c r="X705" s="7"/>
      <c r="Y705" s="7"/>
      <c r="Z705" s="7"/>
      <c r="AA705" s="7"/>
      <c r="AB705" s="7"/>
      <c r="AC705" s="7"/>
      <c r="AD705" s="7"/>
      <c r="AE705" s="7"/>
      <c r="AF705" s="7"/>
      <c r="AG705" s="7"/>
      <c r="AH705" s="7"/>
      <c r="AJ705" s="2"/>
      <c r="AL705" s="4" t="s">
        <v>173</v>
      </c>
      <c r="AM705" s="4" t="s">
        <v>384</v>
      </c>
      <c r="AO705" s="7"/>
      <c r="AP705" s="7"/>
    </row>
    <row r="706" spans="10:42">
      <c r="J706" s="2"/>
      <c r="K706" s="2"/>
      <c r="L706" s="2"/>
      <c r="M706" s="2"/>
      <c r="N706" s="2"/>
      <c r="X706" s="7"/>
      <c r="Y706" s="7"/>
      <c r="Z706" s="7"/>
      <c r="AA706" s="7"/>
      <c r="AB706" s="7"/>
      <c r="AC706" s="7"/>
      <c r="AD706" s="7"/>
      <c r="AE706" s="7"/>
      <c r="AF706" s="7"/>
      <c r="AG706" s="7"/>
      <c r="AH706" s="7"/>
      <c r="AJ706" s="2"/>
      <c r="AL706" s="4" t="s">
        <v>173</v>
      </c>
      <c r="AM706" s="4" t="s">
        <v>311</v>
      </c>
      <c r="AO706" s="7"/>
      <c r="AP706" s="7"/>
    </row>
    <row r="707" spans="10:42">
      <c r="J707" s="2"/>
      <c r="K707" s="2"/>
      <c r="L707" s="2"/>
      <c r="M707" s="2"/>
      <c r="N707" s="2"/>
      <c r="X707" s="7"/>
      <c r="Y707" s="7"/>
      <c r="Z707" s="7"/>
      <c r="AA707" s="7"/>
      <c r="AB707" s="7"/>
      <c r="AC707" s="7"/>
      <c r="AD707" s="7"/>
      <c r="AE707" s="7"/>
      <c r="AF707" s="7"/>
      <c r="AG707" s="7"/>
      <c r="AH707" s="7"/>
      <c r="AJ707" s="2"/>
      <c r="AL707" s="4" t="s">
        <v>173</v>
      </c>
      <c r="AM707" s="4" t="s">
        <v>313</v>
      </c>
      <c r="AO707" s="7"/>
      <c r="AP707" s="7"/>
    </row>
    <row r="708" spans="10:42">
      <c r="J708" s="2"/>
      <c r="K708" s="2"/>
      <c r="L708" s="2"/>
      <c r="M708" s="2"/>
      <c r="N708" s="2"/>
      <c r="X708" s="7"/>
      <c r="Y708" s="7"/>
      <c r="Z708" s="7"/>
      <c r="AA708" s="7"/>
      <c r="AB708" s="7"/>
      <c r="AC708" s="7"/>
      <c r="AD708" s="7"/>
      <c r="AE708" s="7"/>
      <c r="AF708" s="7"/>
      <c r="AG708" s="7"/>
      <c r="AH708" s="7"/>
      <c r="AJ708" s="2"/>
      <c r="AL708" s="4" t="s">
        <v>173</v>
      </c>
      <c r="AM708" s="4" t="s">
        <v>545</v>
      </c>
      <c r="AO708" s="7"/>
      <c r="AP708" s="7"/>
    </row>
    <row r="709" spans="10:42">
      <c r="J709" s="2"/>
      <c r="K709" s="2"/>
      <c r="L709" s="2"/>
      <c r="M709" s="2"/>
      <c r="N709" s="2"/>
      <c r="X709" s="7"/>
      <c r="Y709" s="7"/>
      <c r="Z709" s="7"/>
      <c r="AA709" s="7"/>
      <c r="AB709" s="7"/>
      <c r="AC709" s="7"/>
      <c r="AD709" s="7"/>
      <c r="AE709" s="7"/>
      <c r="AF709" s="7"/>
      <c r="AG709" s="7"/>
      <c r="AH709" s="7"/>
      <c r="AJ709" s="2"/>
      <c r="AL709" s="4" t="s">
        <v>173</v>
      </c>
      <c r="AM709" s="4" t="s">
        <v>266</v>
      </c>
      <c r="AO709" s="7"/>
      <c r="AP709" s="7"/>
    </row>
    <row r="710" spans="10:42">
      <c r="J710" s="2"/>
      <c r="K710" s="2"/>
      <c r="L710" s="2"/>
      <c r="M710" s="2"/>
      <c r="N710" s="2"/>
      <c r="X710" s="7"/>
      <c r="Y710" s="7"/>
      <c r="Z710" s="7"/>
      <c r="AA710" s="7"/>
      <c r="AB710" s="7"/>
      <c r="AC710" s="7"/>
      <c r="AD710" s="7"/>
      <c r="AE710" s="7"/>
      <c r="AF710" s="7"/>
      <c r="AG710" s="7"/>
      <c r="AH710" s="7"/>
      <c r="AJ710" s="2"/>
      <c r="AL710" s="4" t="s">
        <v>173</v>
      </c>
      <c r="AM710" s="4" t="s">
        <v>386</v>
      </c>
      <c r="AO710" s="7"/>
      <c r="AP710" s="7"/>
    </row>
    <row r="711" spans="10:42">
      <c r="J711" s="2"/>
      <c r="K711" s="2"/>
      <c r="L711" s="2"/>
      <c r="M711" s="2"/>
      <c r="N711" s="2"/>
      <c r="X711" s="7"/>
      <c r="Y711" s="7"/>
      <c r="Z711" s="7"/>
      <c r="AA711" s="7"/>
      <c r="AB711" s="7"/>
      <c r="AC711" s="7"/>
      <c r="AD711" s="7"/>
      <c r="AE711" s="7"/>
      <c r="AF711" s="7"/>
      <c r="AG711" s="7"/>
      <c r="AH711" s="7"/>
      <c r="AJ711" s="2"/>
      <c r="AL711" s="4" t="s">
        <v>173</v>
      </c>
      <c r="AM711" s="4" t="s">
        <v>388</v>
      </c>
      <c r="AO711" s="7"/>
      <c r="AP711" s="7"/>
    </row>
    <row r="712" spans="10:42">
      <c r="J712" s="2"/>
      <c r="K712" s="2"/>
      <c r="L712" s="2"/>
      <c r="M712" s="2"/>
      <c r="N712" s="2"/>
      <c r="X712" s="7"/>
      <c r="Y712" s="7"/>
      <c r="Z712" s="7"/>
      <c r="AA712" s="7"/>
      <c r="AB712" s="7"/>
      <c r="AC712" s="7"/>
      <c r="AD712" s="7"/>
      <c r="AE712" s="7"/>
      <c r="AF712" s="7"/>
      <c r="AG712" s="7"/>
      <c r="AH712" s="7"/>
      <c r="AJ712" s="2"/>
      <c r="AL712" s="4" t="s">
        <v>173</v>
      </c>
      <c r="AM712" s="4" t="s">
        <v>1127</v>
      </c>
      <c r="AO712" s="7"/>
      <c r="AP712" s="7"/>
    </row>
    <row r="713" spans="10:42">
      <c r="J713" s="2"/>
      <c r="K713" s="2"/>
      <c r="L713" s="2"/>
      <c r="M713" s="2"/>
      <c r="N713" s="2"/>
      <c r="X713" s="7"/>
      <c r="Y713" s="7"/>
      <c r="Z713" s="7"/>
      <c r="AA713" s="7"/>
      <c r="AB713" s="7"/>
      <c r="AC713" s="7"/>
      <c r="AD713" s="7"/>
      <c r="AE713" s="7"/>
      <c r="AF713" s="7"/>
      <c r="AG713" s="7"/>
      <c r="AH713" s="7"/>
      <c r="AJ713" s="2"/>
      <c r="AL713" s="4" t="s">
        <v>173</v>
      </c>
      <c r="AM713" s="4" t="s">
        <v>390</v>
      </c>
      <c r="AO713" s="7"/>
      <c r="AP713" s="7"/>
    </row>
    <row r="714" spans="10:42">
      <c r="J714" s="2"/>
      <c r="K714" s="2"/>
      <c r="L714" s="2"/>
      <c r="M714" s="2"/>
      <c r="N714" s="2"/>
      <c r="X714" s="7"/>
      <c r="Y714" s="7"/>
      <c r="Z714" s="7"/>
      <c r="AA714" s="7"/>
      <c r="AB714" s="7"/>
      <c r="AC714" s="7"/>
      <c r="AD714" s="7"/>
      <c r="AE714" s="7"/>
      <c r="AF714" s="7"/>
      <c r="AG714" s="7"/>
      <c r="AH714" s="7"/>
      <c r="AJ714" s="2"/>
      <c r="AL714" s="4" t="s">
        <v>173</v>
      </c>
      <c r="AM714" s="4" t="s">
        <v>1128</v>
      </c>
      <c r="AO714" s="7"/>
      <c r="AP714" s="7"/>
    </row>
    <row r="715" spans="10:42">
      <c r="J715" s="2"/>
      <c r="K715" s="2"/>
      <c r="L715" s="2"/>
      <c r="M715" s="2"/>
      <c r="N715" s="2"/>
      <c r="X715" s="7"/>
      <c r="Y715" s="7"/>
      <c r="Z715" s="7"/>
      <c r="AA715" s="7"/>
      <c r="AB715" s="7"/>
      <c r="AC715" s="7"/>
      <c r="AD715" s="7"/>
      <c r="AE715" s="7"/>
      <c r="AF715" s="7"/>
      <c r="AG715" s="7"/>
      <c r="AH715" s="7"/>
      <c r="AJ715" s="2"/>
      <c r="AL715" s="4" t="s">
        <v>173</v>
      </c>
      <c r="AM715" s="4" t="s">
        <v>392</v>
      </c>
      <c r="AO715" s="7"/>
      <c r="AP715" s="7"/>
    </row>
    <row r="716" spans="10:42">
      <c r="J716" s="2"/>
      <c r="K716" s="2"/>
      <c r="L716" s="2"/>
      <c r="M716" s="2"/>
      <c r="N716" s="2"/>
      <c r="X716" s="7"/>
      <c r="Y716" s="7"/>
      <c r="Z716" s="7"/>
      <c r="AA716" s="7"/>
      <c r="AB716" s="7"/>
      <c r="AC716" s="7"/>
      <c r="AD716" s="7"/>
      <c r="AE716" s="7"/>
      <c r="AF716" s="7"/>
      <c r="AG716" s="7"/>
      <c r="AH716" s="7"/>
      <c r="AJ716" s="2"/>
      <c r="AL716" s="4" t="s">
        <v>173</v>
      </c>
      <c r="AM716" s="4" t="s">
        <v>394</v>
      </c>
      <c r="AO716" s="7"/>
      <c r="AP716" s="7"/>
    </row>
    <row r="717" spans="10:42">
      <c r="J717" s="2"/>
      <c r="K717" s="2"/>
      <c r="L717" s="2"/>
      <c r="M717" s="2"/>
      <c r="N717" s="2"/>
      <c r="X717" s="7"/>
      <c r="Y717" s="7"/>
      <c r="Z717" s="7"/>
      <c r="AA717" s="7"/>
      <c r="AB717" s="7"/>
      <c r="AC717" s="7"/>
      <c r="AD717" s="7"/>
      <c r="AE717" s="7"/>
      <c r="AF717" s="7"/>
      <c r="AG717" s="7"/>
      <c r="AH717" s="7"/>
      <c r="AJ717" s="2"/>
      <c r="AL717" s="4" t="s">
        <v>173</v>
      </c>
      <c r="AM717" s="4" t="s">
        <v>396</v>
      </c>
      <c r="AO717" s="7"/>
      <c r="AP717" s="7"/>
    </row>
    <row r="718" spans="10:42">
      <c r="J718" s="2"/>
      <c r="K718" s="2"/>
      <c r="L718" s="2"/>
      <c r="M718" s="2"/>
      <c r="N718" s="2"/>
      <c r="X718" s="7"/>
      <c r="Y718" s="7"/>
      <c r="Z718" s="7"/>
      <c r="AA718" s="7"/>
      <c r="AB718" s="7"/>
      <c r="AC718" s="7"/>
      <c r="AD718" s="7"/>
      <c r="AE718" s="7"/>
      <c r="AF718" s="7"/>
      <c r="AG718" s="7"/>
      <c r="AH718" s="7"/>
      <c r="AJ718" s="2"/>
      <c r="AL718" s="4" t="s">
        <v>173</v>
      </c>
      <c r="AM718" s="4" t="s">
        <v>547</v>
      </c>
      <c r="AO718" s="7"/>
      <c r="AP718" s="7"/>
    </row>
    <row r="719" spans="10:42">
      <c r="J719" s="2"/>
      <c r="K719" s="2"/>
      <c r="L719" s="2"/>
      <c r="M719" s="2"/>
      <c r="N719" s="2"/>
      <c r="X719" s="7"/>
      <c r="Y719" s="7"/>
      <c r="Z719" s="7"/>
      <c r="AA719" s="7"/>
      <c r="AB719" s="7"/>
      <c r="AC719" s="7"/>
      <c r="AD719" s="7"/>
      <c r="AE719" s="7"/>
      <c r="AF719" s="7"/>
      <c r="AG719" s="7"/>
      <c r="AH719" s="7"/>
      <c r="AJ719" s="2"/>
      <c r="AL719" s="4" t="s">
        <v>173</v>
      </c>
      <c r="AM719" s="4" t="s">
        <v>549</v>
      </c>
      <c r="AO719" s="7"/>
      <c r="AP719" s="7"/>
    </row>
    <row r="720" spans="10:42">
      <c r="J720" s="2"/>
      <c r="K720" s="2"/>
      <c r="L720" s="2"/>
      <c r="M720" s="2"/>
      <c r="N720" s="2"/>
      <c r="X720" s="7"/>
      <c r="Y720" s="7"/>
      <c r="Z720" s="7"/>
      <c r="AA720" s="7"/>
      <c r="AB720" s="7"/>
      <c r="AC720" s="7"/>
      <c r="AD720" s="7"/>
      <c r="AE720" s="7"/>
      <c r="AF720" s="7"/>
      <c r="AG720" s="7"/>
      <c r="AH720" s="7"/>
      <c r="AJ720" s="2"/>
      <c r="AL720" s="4" t="s">
        <v>173</v>
      </c>
      <c r="AM720" s="4" t="s">
        <v>1129</v>
      </c>
      <c r="AO720" s="7"/>
      <c r="AP720" s="7"/>
    </row>
    <row r="721" spans="10:42">
      <c r="J721" s="2"/>
      <c r="K721" s="2"/>
      <c r="L721" s="2"/>
      <c r="M721" s="2"/>
      <c r="N721" s="2"/>
      <c r="X721" s="7"/>
      <c r="Y721" s="7"/>
      <c r="Z721" s="7"/>
      <c r="AA721" s="7"/>
      <c r="AB721" s="7"/>
      <c r="AC721" s="7"/>
      <c r="AD721" s="7"/>
      <c r="AE721" s="7"/>
      <c r="AF721" s="7"/>
      <c r="AG721" s="7"/>
      <c r="AH721" s="7"/>
      <c r="AJ721" s="2"/>
      <c r="AL721" s="4" t="s">
        <v>173</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173</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173</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173</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173</v>
      </c>
      <c r="AM725" s="4" t="s">
        <v>807</v>
      </c>
      <c r="AO725" s="7"/>
      <c r="AP725" s="7"/>
    </row>
    <row r="726" spans="10:42">
      <c r="J726" s="2"/>
      <c r="K726" s="2"/>
      <c r="L726" s="2"/>
      <c r="M726" s="2"/>
      <c r="N726" s="2"/>
      <c r="X726" s="7"/>
      <c r="Y726" s="7"/>
      <c r="Z726" s="7"/>
      <c r="AA726" s="7"/>
      <c r="AB726" s="7"/>
      <c r="AC726" s="7"/>
      <c r="AD726" s="7"/>
      <c r="AE726" s="7"/>
      <c r="AF726" s="7"/>
      <c r="AG726" s="7"/>
      <c r="AH726" s="7"/>
      <c r="AJ726" s="2"/>
      <c r="AL726" s="4" t="s">
        <v>173</v>
      </c>
      <c r="AM726" s="4" t="s">
        <v>1134</v>
      </c>
      <c r="AO726" s="7"/>
      <c r="AP726" s="7"/>
    </row>
    <row r="727" spans="10:42">
      <c r="J727" s="2"/>
      <c r="K727" s="2"/>
      <c r="L727" s="2"/>
      <c r="M727" s="2"/>
      <c r="N727" s="2"/>
      <c r="X727" s="7"/>
      <c r="Y727" s="7"/>
      <c r="Z727" s="7"/>
      <c r="AA727" s="7"/>
      <c r="AB727" s="7"/>
      <c r="AC727" s="7"/>
      <c r="AD727" s="7"/>
      <c r="AE727" s="7"/>
      <c r="AF727" s="7"/>
      <c r="AG727" s="7"/>
      <c r="AH727" s="7"/>
      <c r="AJ727" s="2"/>
      <c r="AL727" s="4" t="s">
        <v>173</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173</v>
      </c>
      <c r="AM728" s="4" t="s">
        <v>398</v>
      </c>
      <c r="AO728" s="7"/>
      <c r="AP728" s="7"/>
    </row>
    <row r="729" spans="10:42">
      <c r="J729" s="2"/>
      <c r="K729" s="2"/>
      <c r="L729" s="2"/>
      <c r="M729" s="2"/>
      <c r="N729" s="2"/>
      <c r="X729" s="7"/>
      <c r="Y729" s="7"/>
      <c r="Z729" s="7"/>
      <c r="AA729" s="7"/>
      <c r="AB729" s="7"/>
      <c r="AC729" s="7"/>
      <c r="AD729" s="7"/>
      <c r="AE729" s="7"/>
      <c r="AF729" s="7"/>
      <c r="AG729" s="7"/>
      <c r="AH729" s="7"/>
      <c r="AJ729" s="2"/>
      <c r="AL729" s="4" t="s">
        <v>173</v>
      </c>
      <c r="AM729" s="4" t="s">
        <v>552</v>
      </c>
      <c r="AO729" s="7"/>
      <c r="AP729" s="7"/>
    </row>
    <row r="730" spans="10:42">
      <c r="J730" s="2"/>
      <c r="K730" s="2"/>
      <c r="L730" s="2"/>
      <c r="M730" s="2"/>
      <c r="N730" s="2"/>
      <c r="X730" s="7"/>
      <c r="Y730" s="7"/>
      <c r="Z730" s="7"/>
      <c r="AA730" s="7"/>
      <c r="AB730" s="7"/>
      <c r="AC730" s="7"/>
      <c r="AD730" s="7"/>
      <c r="AE730" s="7"/>
      <c r="AF730" s="7"/>
      <c r="AG730" s="7"/>
      <c r="AH730" s="7"/>
      <c r="AJ730" s="2"/>
      <c r="AL730" s="4" t="s">
        <v>175</v>
      </c>
      <c r="AM730" s="4" t="s">
        <v>809</v>
      </c>
      <c r="AO730" s="7"/>
      <c r="AP730" s="7"/>
    </row>
    <row r="731" spans="10:42">
      <c r="J731" s="2"/>
      <c r="K731" s="2"/>
      <c r="L731" s="2"/>
      <c r="M731" s="2"/>
      <c r="N731" s="2"/>
      <c r="X731" s="7"/>
      <c r="Y731" s="7"/>
      <c r="Z731" s="7"/>
      <c r="AA731" s="7"/>
      <c r="AB731" s="7"/>
      <c r="AC731" s="7"/>
      <c r="AD731" s="7"/>
      <c r="AE731" s="7"/>
      <c r="AF731" s="7"/>
      <c r="AG731" s="7"/>
      <c r="AH731" s="7"/>
      <c r="AJ731" s="2"/>
      <c r="AL731" s="4" t="s">
        <v>175</v>
      </c>
      <c r="AM731" s="4" t="s">
        <v>1136</v>
      </c>
      <c r="AO731" s="7"/>
      <c r="AP731" s="7"/>
    </row>
    <row r="732" spans="10:42">
      <c r="J732" s="2"/>
      <c r="K732" s="2"/>
      <c r="L732" s="2"/>
      <c r="M732" s="2"/>
      <c r="N732" s="2"/>
      <c r="X732" s="7"/>
      <c r="Y732" s="7"/>
      <c r="Z732" s="7"/>
      <c r="AA732" s="7"/>
      <c r="AB732" s="7"/>
      <c r="AC732" s="7"/>
      <c r="AD732" s="7"/>
      <c r="AE732" s="7"/>
      <c r="AF732" s="7"/>
      <c r="AG732" s="7"/>
      <c r="AH732" s="7"/>
      <c r="AJ732" s="2"/>
      <c r="AL732" s="4" t="s">
        <v>175</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175</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175</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175</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175</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175</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175</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175</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175</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175</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175</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175</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175</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175</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175</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175</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175</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175</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175</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175</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175</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175</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175</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175</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175</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175</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175</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175</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177</v>
      </c>
      <c r="AM760" s="4" t="s">
        <v>811</v>
      </c>
      <c r="AO760" s="7"/>
      <c r="AP760" s="7"/>
    </row>
    <row r="761" spans="10:42">
      <c r="J761" s="2"/>
      <c r="K761" s="2"/>
      <c r="L761" s="2"/>
      <c r="M761" s="2"/>
      <c r="N761" s="2"/>
      <c r="X761" s="7"/>
      <c r="Y761" s="7"/>
      <c r="Z761" s="7"/>
      <c r="AA761" s="7"/>
      <c r="AB761" s="7"/>
      <c r="AC761" s="7"/>
      <c r="AD761" s="7"/>
      <c r="AE761" s="7"/>
      <c r="AF761" s="7"/>
      <c r="AG761" s="7"/>
      <c r="AH761" s="7"/>
      <c r="AJ761" s="2"/>
      <c r="AL761" s="4" t="s">
        <v>177</v>
      </c>
      <c r="AM761" s="4" t="s">
        <v>1165</v>
      </c>
      <c r="AO761" s="7"/>
      <c r="AP761" s="7"/>
    </row>
    <row r="762" spans="10:42">
      <c r="J762" s="2"/>
      <c r="K762" s="2"/>
      <c r="L762" s="2"/>
      <c r="M762" s="2"/>
      <c r="N762" s="2"/>
      <c r="X762" s="7"/>
      <c r="Y762" s="7"/>
      <c r="Z762" s="7"/>
      <c r="AA762" s="7"/>
      <c r="AB762" s="7"/>
      <c r="AC762" s="7"/>
      <c r="AD762" s="7"/>
      <c r="AE762" s="7"/>
      <c r="AF762" s="7"/>
      <c r="AG762" s="7"/>
      <c r="AH762" s="7"/>
      <c r="AJ762" s="2"/>
      <c r="AL762" s="4" t="s">
        <v>177</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177</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177</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177</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177</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177</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177</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177</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177</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177</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177</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177</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177</v>
      </c>
      <c r="AM774" s="4" t="s">
        <v>810</v>
      </c>
      <c r="AO774" s="7"/>
      <c r="AP774" s="7"/>
    </row>
    <row r="775" spans="10:42">
      <c r="J775" s="2"/>
      <c r="K775" s="2"/>
      <c r="L775" s="2"/>
      <c r="M775" s="2"/>
      <c r="N775" s="2"/>
      <c r="X775" s="7"/>
      <c r="Y775" s="7"/>
      <c r="Z775" s="7"/>
      <c r="AA775" s="7"/>
      <c r="AB775" s="7"/>
      <c r="AC775" s="7"/>
      <c r="AD775" s="7"/>
      <c r="AE775" s="7"/>
      <c r="AF775" s="7"/>
      <c r="AG775" s="7"/>
      <c r="AH775" s="7"/>
      <c r="AJ775" s="2"/>
      <c r="AL775" s="4" t="s">
        <v>179</v>
      </c>
      <c r="AM775" s="4" t="s">
        <v>813</v>
      </c>
      <c r="AO775" s="7"/>
      <c r="AP775" s="7"/>
    </row>
    <row r="776" spans="10:42">
      <c r="J776" s="2"/>
      <c r="K776" s="2"/>
      <c r="L776" s="2"/>
      <c r="M776" s="2"/>
      <c r="N776" s="2"/>
      <c r="X776" s="7"/>
      <c r="Y776" s="7"/>
      <c r="Z776" s="7"/>
      <c r="AA776" s="7"/>
      <c r="AB776" s="7"/>
      <c r="AC776" s="7"/>
      <c r="AD776" s="7"/>
      <c r="AE776" s="7"/>
      <c r="AF776" s="7"/>
      <c r="AG776" s="7"/>
      <c r="AH776" s="7"/>
      <c r="AJ776" s="2"/>
      <c r="AL776" s="4" t="s">
        <v>179</v>
      </c>
      <c r="AM776" s="4" t="s">
        <v>1178</v>
      </c>
      <c r="AO776" s="7"/>
      <c r="AP776" s="7"/>
    </row>
    <row r="777" spans="10:42">
      <c r="J777" s="2"/>
      <c r="K777" s="2"/>
      <c r="L777" s="2"/>
      <c r="M777" s="2"/>
      <c r="N777" s="2"/>
      <c r="X777" s="7"/>
      <c r="Y777" s="7"/>
      <c r="Z777" s="7"/>
      <c r="AA777" s="7"/>
      <c r="AB777" s="7"/>
      <c r="AC777" s="7"/>
      <c r="AD777" s="7"/>
      <c r="AE777" s="7"/>
      <c r="AF777" s="7"/>
      <c r="AG777" s="7"/>
      <c r="AH777" s="7"/>
      <c r="AJ777" s="2"/>
      <c r="AL777" s="4" t="s">
        <v>179</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179</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179</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179</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179</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179</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179</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179</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179</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179</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179</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179</v>
      </c>
      <c r="AM788" s="4" t="s">
        <v>815</v>
      </c>
      <c r="AO788" s="7"/>
      <c r="AP788" s="7"/>
    </row>
    <row r="789" spans="10:42">
      <c r="J789" s="2"/>
      <c r="K789" s="2"/>
      <c r="L789" s="2"/>
      <c r="M789" s="2"/>
      <c r="N789" s="2"/>
      <c r="X789" s="7"/>
      <c r="Y789" s="7"/>
      <c r="Z789" s="7"/>
      <c r="AA789" s="7"/>
      <c r="AB789" s="7"/>
      <c r="AC789" s="7"/>
      <c r="AD789" s="7"/>
      <c r="AE789" s="7"/>
      <c r="AF789" s="7"/>
      <c r="AG789" s="7"/>
      <c r="AH789" s="7"/>
      <c r="AJ789" s="2"/>
      <c r="AL789" s="4" t="s">
        <v>179</v>
      </c>
      <c r="AM789" s="4" t="s">
        <v>1190</v>
      </c>
      <c r="AO789" s="7"/>
      <c r="AP789" s="7"/>
    </row>
    <row r="790" spans="10:42">
      <c r="J790" s="2"/>
      <c r="K790" s="2"/>
      <c r="L790" s="2"/>
      <c r="M790" s="2"/>
      <c r="N790" s="2"/>
      <c r="X790" s="7"/>
      <c r="Y790" s="7"/>
      <c r="Z790" s="7"/>
      <c r="AA790" s="7"/>
      <c r="AB790" s="7"/>
      <c r="AC790" s="7"/>
      <c r="AD790" s="7"/>
      <c r="AE790" s="7"/>
      <c r="AF790" s="7"/>
      <c r="AG790" s="7"/>
      <c r="AH790" s="7"/>
      <c r="AJ790" s="2"/>
      <c r="AL790" s="4" t="s">
        <v>179</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179</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179</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179</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181</v>
      </c>
      <c r="AM794" s="4" t="s">
        <v>817</v>
      </c>
      <c r="AO794" s="7"/>
      <c r="AP794" s="7"/>
    </row>
    <row r="795" spans="10:42">
      <c r="J795" s="2"/>
      <c r="K795" s="2"/>
      <c r="L795" s="2"/>
      <c r="M795" s="2"/>
      <c r="N795" s="2"/>
      <c r="X795" s="7"/>
      <c r="Y795" s="7"/>
      <c r="Z795" s="7"/>
      <c r="AA795" s="7"/>
      <c r="AB795" s="7"/>
      <c r="AC795" s="7"/>
      <c r="AD795" s="7"/>
      <c r="AE795" s="7"/>
      <c r="AF795" s="7"/>
      <c r="AG795" s="7"/>
      <c r="AH795" s="7"/>
      <c r="AJ795" s="2"/>
      <c r="AL795" s="4" t="s">
        <v>181</v>
      </c>
      <c r="AM795" s="4" t="s">
        <v>1195</v>
      </c>
      <c r="AO795" s="7"/>
      <c r="AP795" s="7"/>
    </row>
    <row r="796" spans="10:42">
      <c r="J796" s="2"/>
      <c r="K796" s="2"/>
      <c r="L796" s="2"/>
      <c r="M796" s="2"/>
      <c r="N796" s="2"/>
      <c r="X796" s="7"/>
      <c r="Y796" s="7"/>
      <c r="Z796" s="7"/>
      <c r="AA796" s="7"/>
      <c r="AB796" s="7"/>
      <c r="AC796" s="7"/>
      <c r="AD796" s="7"/>
      <c r="AE796" s="7"/>
      <c r="AF796" s="7"/>
      <c r="AG796" s="7"/>
      <c r="AH796" s="7"/>
      <c r="AJ796" s="2"/>
      <c r="AL796" s="4" t="s">
        <v>181</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181</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181</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181</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181</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181</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181</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181</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181</v>
      </c>
      <c r="AM804" s="4" t="s">
        <v>484</v>
      </c>
      <c r="AO804" s="7"/>
      <c r="AP804" s="7"/>
    </row>
    <row r="805" spans="10:42">
      <c r="J805" s="2"/>
      <c r="K805" s="2"/>
      <c r="L805" s="2"/>
      <c r="M805" s="2"/>
      <c r="N805" s="2"/>
      <c r="X805" s="7"/>
      <c r="Y805" s="7"/>
      <c r="Z805" s="7"/>
      <c r="AA805" s="7"/>
      <c r="AB805" s="7"/>
      <c r="AC805" s="7"/>
      <c r="AD805" s="7"/>
      <c r="AE805" s="7"/>
      <c r="AF805" s="7"/>
      <c r="AG805" s="7"/>
      <c r="AH805" s="7"/>
      <c r="AJ805" s="2"/>
      <c r="AL805" s="4" t="s">
        <v>181</v>
      </c>
      <c r="AM805" s="4" t="s">
        <v>1204</v>
      </c>
      <c r="AO805" s="7"/>
      <c r="AP805" s="7"/>
    </row>
    <row r="806" spans="10:42">
      <c r="J806" s="2"/>
      <c r="K806" s="2"/>
      <c r="L806" s="2"/>
      <c r="M806" s="2"/>
      <c r="N806" s="2"/>
      <c r="X806" s="7"/>
      <c r="Y806" s="7"/>
      <c r="Z806" s="7"/>
      <c r="AA806" s="7"/>
      <c r="AB806" s="7"/>
      <c r="AC806" s="7"/>
      <c r="AD806" s="7"/>
      <c r="AE806" s="7"/>
      <c r="AF806" s="7"/>
      <c r="AG806" s="7"/>
      <c r="AH806" s="7"/>
      <c r="AJ806" s="2"/>
      <c r="AL806" s="4" t="s">
        <v>181</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181</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181</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181</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181</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183</v>
      </c>
      <c r="AM811" s="4" t="s">
        <v>819</v>
      </c>
      <c r="AO811" s="7"/>
      <c r="AP811" s="7"/>
    </row>
    <row r="812" spans="10:42">
      <c r="J812" s="2"/>
      <c r="K812" s="2"/>
      <c r="L812" s="2"/>
      <c r="M812" s="2"/>
      <c r="N812" s="2"/>
      <c r="X812" s="7"/>
      <c r="Y812" s="7"/>
      <c r="Z812" s="7"/>
      <c r="AA812" s="7"/>
      <c r="AB812" s="7"/>
      <c r="AC812" s="7"/>
      <c r="AD812" s="7"/>
      <c r="AE812" s="7"/>
      <c r="AF812" s="7"/>
      <c r="AG812" s="7"/>
      <c r="AH812" s="7"/>
      <c r="AJ812" s="2"/>
      <c r="AL812" s="4" t="s">
        <v>183</v>
      </c>
      <c r="AM812" s="4" t="s">
        <v>1210</v>
      </c>
      <c r="AO812" s="7"/>
      <c r="AP812" s="7"/>
    </row>
    <row r="813" spans="10:42">
      <c r="J813" s="2"/>
      <c r="K813" s="2"/>
      <c r="L813" s="2"/>
      <c r="M813" s="2"/>
      <c r="N813" s="2"/>
      <c r="X813" s="7"/>
      <c r="Y813" s="7"/>
      <c r="Z813" s="7"/>
      <c r="AA813" s="7"/>
      <c r="AB813" s="7"/>
      <c r="AC813" s="7"/>
      <c r="AD813" s="7"/>
      <c r="AE813" s="7"/>
      <c r="AF813" s="7"/>
      <c r="AG813" s="7"/>
      <c r="AH813" s="7"/>
      <c r="AJ813" s="2"/>
      <c r="AL813" s="4" t="s">
        <v>183</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183</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183</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183</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183</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183</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183</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183</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183</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183</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183</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183</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183</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183</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183</v>
      </c>
      <c r="AM827" s="4" t="s">
        <v>597</v>
      </c>
      <c r="AO827" s="7"/>
      <c r="AP827" s="7"/>
    </row>
    <row r="828" spans="10:42">
      <c r="J828" s="2"/>
      <c r="K828" s="2"/>
      <c r="L828" s="2"/>
      <c r="M828" s="2"/>
      <c r="N828" s="2"/>
      <c r="X828" s="7"/>
      <c r="Y828" s="7"/>
      <c r="Z828" s="7"/>
      <c r="AA828" s="7"/>
      <c r="AB828" s="7"/>
      <c r="AC828" s="7"/>
      <c r="AD828" s="7"/>
      <c r="AE828" s="7"/>
      <c r="AF828" s="7"/>
      <c r="AG828" s="7"/>
      <c r="AH828" s="7"/>
      <c r="AJ828" s="2"/>
      <c r="AL828" s="4" t="s">
        <v>183</v>
      </c>
      <c r="AM828" s="4" t="s">
        <v>1225</v>
      </c>
      <c r="AO828" s="7"/>
      <c r="AP828" s="7"/>
    </row>
    <row r="829" spans="10:42">
      <c r="J829" s="2"/>
      <c r="K829" s="2"/>
      <c r="L829" s="2"/>
      <c r="M829" s="2"/>
      <c r="N829" s="2"/>
      <c r="X829" s="7"/>
      <c r="Y829" s="7"/>
      <c r="Z829" s="7"/>
      <c r="AA829" s="7"/>
      <c r="AB829" s="7"/>
      <c r="AC829" s="7"/>
      <c r="AD829" s="7"/>
      <c r="AE829" s="7"/>
      <c r="AF829" s="7"/>
      <c r="AG829" s="7"/>
      <c r="AH829" s="7"/>
      <c r="AJ829" s="2"/>
      <c r="AL829" s="4" t="s">
        <v>183</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183</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183</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183</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183</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183</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183</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183</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183</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185</v>
      </c>
      <c r="AM838" s="4" t="s">
        <v>823</v>
      </c>
      <c r="AO838" s="7"/>
      <c r="AP838" s="7"/>
    </row>
    <row r="839" spans="10:42">
      <c r="J839" s="2"/>
      <c r="K839" s="2"/>
      <c r="L839" s="2"/>
      <c r="M839" s="2"/>
      <c r="N839" s="2"/>
      <c r="X839" s="7"/>
      <c r="Y839" s="7"/>
      <c r="Z839" s="7"/>
      <c r="AA839" s="7"/>
      <c r="AB839" s="7"/>
      <c r="AC839" s="7"/>
      <c r="AD839" s="7"/>
      <c r="AE839" s="7"/>
      <c r="AF839" s="7"/>
      <c r="AG839" s="7"/>
      <c r="AH839" s="7"/>
      <c r="AJ839" s="2"/>
      <c r="AL839" s="4" t="s">
        <v>185</v>
      </c>
      <c r="AM839" s="4" t="s">
        <v>825</v>
      </c>
      <c r="AO839" s="7"/>
      <c r="AP839" s="7"/>
    </row>
    <row r="840" spans="10:42">
      <c r="J840" s="2"/>
      <c r="K840" s="2"/>
      <c r="L840" s="2"/>
      <c r="M840" s="2"/>
      <c r="N840" s="2"/>
      <c r="X840" s="7"/>
      <c r="Y840" s="7"/>
      <c r="Z840" s="7"/>
      <c r="AA840" s="7"/>
      <c r="AB840" s="7"/>
      <c r="AC840" s="7"/>
      <c r="AD840" s="7"/>
      <c r="AE840" s="7"/>
      <c r="AF840" s="7"/>
      <c r="AG840" s="7"/>
      <c r="AH840" s="7"/>
      <c r="AJ840" s="2"/>
      <c r="AL840" s="4" t="s">
        <v>185</v>
      </c>
      <c r="AM840" s="4" t="s">
        <v>1235</v>
      </c>
      <c r="AO840" s="7"/>
      <c r="AP840" s="7"/>
    </row>
    <row r="841" spans="10:42">
      <c r="J841" s="2"/>
      <c r="K841" s="2"/>
      <c r="L841" s="2"/>
      <c r="M841" s="2"/>
      <c r="N841" s="2"/>
      <c r="X841" s="7"/>
      <c r="Y841" s="7"/>
      <c r="Z841" s="7"/>
      <c r="AA841" s="7"/>
      <c r="AB841" s="7"/>
      <c r="AC841" s="7"/>
      <c r="AD841" s="7"/>
      <c r="AE841" s="7"/>
      <c r="AF841" s="7"/>
      <c r="AG841" s="7"/>
      <c r="AH841" s="7"/>
      <c r="AJ841" s="2"/>
      <c r="AL841" s="4" t="s">
        <v>185</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185</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185</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185</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185</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185</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185</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185</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185</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185</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185</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185</v>
      </c>
      <c r="AM852" s="4" t="s">
        <v>827</v>
      </c>
      <c r="AO852" s="7"/>
      <c r="AP852" s="7"/>
    </row>
    <row r="853" spans="10:42">
      <c r="J853" s="2"/>
      <c r="K853" s="2"/>
      <c r="L853" s="2"/>
      <c r="M853" s="2"/>
      <c r="N853" s="2"/>
      <c r="X853" s="7"/>
      <c r="Y853" s="7"/>
      <c r="Z853" s="7"/>
      <c r="AA853" s="7"/>
      <c r="AB853" s="7"/>
      <c r="AC853" s="7"/>
      <c r="AD853" s="7"/>
      <c r="AE853" s="7"/>
      <c r="AF853" s="7"/>
      <c r="AG853" s="7"/>
      <c r="AH853" s="7"/>
      <c r="AJ853" s="2"/>
      <c r="AL853" s="4" t="s">
        <v>185</v>
      </c>
      <c r="AM853" s="4" t="s">
        <v>1247</v>
      </c>
      <c r="AO853" s="7"/>
      <c r="AP853" s="7"/>
    </row>
    <row r="854" spans="10:42">
      <c r="J854" s="2"/>
      <c r="K854" s="2"/>
      <c r="L854" s="2"/>
      <c r="M854" s="2"/>
      <c r="N854" s="2"/>
      <c r="X854" s="7"/>
      <c r="Y854" s="7"/>
      <c r="Z854" s="7"/>
      <c r="AA854" s="7"/>
      <c r="AB854" s="7"/>
      <c r="AC854" s="7"/>
      <c r="AD854" s="7"/>
      <c r="AE854" s="7"/>
      <c r="AF854" s="7"/>
      <c r="AG854" s="7"/>
      <c r="AH854" s="7"/>
      <c r="AJ854" s="2"/>
      <c r="AL854" s="4" t="s">
        <v>185</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185</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185</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185</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185</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185</v>
      </c>
      <c r="AM859" s="4" t="s">
        <v>1031</v>
      </c>
      <c r="AO859" s="7"/>
      <c r="AP859" s="7"/>
    </row>
    <row r="860" spans="10:42">
      <c r="J860" s="2"/>
      <c r="K860" s="2"/>
      <c r="L860" s="2"/>
      <c r="M860" s="2"/>
      <c r="N860" s="2"/>
      <c r="X860" s="7"/>
      <c r="Y860" s="7"/>
      <c r="Z860" s="7"/>
      <c r="AA860" s="7"/>
      <c r="AB860" s="7"/>
      <c r="AC860" s="7"/>
      <c r="AD860" s="7"/>
      <c r="AE860" s="7"/>
      <c r="AF860" s="7"/>
      <c r="AG860" s="7"/>
      <c r="AH860" s="7"/>
      <c r="AJ860" s="2"/>
      <c r="AL860" s="4" t="s">
        <v>185</v>
      </c>
      <c r="AM860" s="4" t="s">
        <v>1253</v>
      </c>
      <c r="AO860" s="7"/>
      <c r="AP860" s="7"/>
    </row>
    <row r="861" spans="10:42">
      <c r="J861" s="2"/>
      <c r="K861" s="2"/>
      <c r="L861" s="2"/>
      <c r="M861" s="2"/>
      <c r="N861" s="2"/>
      <c r="X861" s="7"/>
      <c r="Y861" s="7"/>
      <c r="Z861" s="7"/>
      <c r="AA861" s="7"/>
      <c r="AB861" s="7"/>
      <c r="AC861" s="7"/>
      <c r="AD861" s="7"/>
      <c r="AE861" s="7"/>
      <c r="AF861" s="7"/>
      <c r="AG861" s="7"/>
      <c r="AH861" s="7"/>
      <c r="AJ861" s="2"/>
      <c r="AL861" s="4" t="s">
        <v>185</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185</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185</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185</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185</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185</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185</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185</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185</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185</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185</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185</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185</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185</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185</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185</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185</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185</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185</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185</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185</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185</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185</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185</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185</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185</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185</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185</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185</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185</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185</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185</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185</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185</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185</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185</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185</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185</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185</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185</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185</v>
      </c>
      <c r="AM901" s="4" t="s">
        <v>484</v>
      </c>
      <c r="AO901" s="7"/>
      <c r="AP901" s="7"/>
    </row>
    <row r="902" spans="10:42">
      <c r="J902" s="2"/>
      <c r="K902" s="2"/>
      <c r="L902" s="2"/>
      <c r="M902" s="2"/>
      <c r="N902" s="2"/>
      <c r="X902" s="7"/>
      <c r="Y902" s="7"/>
      <c r="Z902" s="7"/>
      <c r="AA902" s="7"/>
      <c r="AB902" s="7"/>
      <c r="AC902" s="7"/>
      <c r="AD902" s="7"/>
      <c r="AE902" s="7"/>
      <c r="AF902" s="7"/>
      <c r="AG902" s="7"/>
      <c r="AH902" s="7"/>
      <c r="AJ902" s="2"/>
      <c r="AL902" s="4" t="s">
        <v>185</v>
      </c>
      <c r="AM902" s="4" t="s">
        <v>1294</v>
      </c>
      <c r="AO902" s="7"/>
      <c r="AP902" s="7"/>
    </row>
    <row r="903" spans="10:42">
      <c r="J903" s="2"/>
      <c r="K903" s="2"/>
      <c r="L903" s="2"/>
      <c r="M903" s="2"/>
      <c r="N903" s="2"/>
      <c r="X903" s="7"/>
      <c r="Y903" s="7"/>
      <c r="Z903" s="7"/>
      <c r="AA903" s="7"/>
      <c r="AB903" s="7"/>
      <c r="AC903" s="7"/>
      <c r="AD903" s="7"/>
      <c r="AE903" s="7"/>
      <c r="AF903" s="7"/>
      <c r="AG903" s="7"/>
      <c r="AH903" s="7"/>
      <c r="AJ903" s="2"/>
      <c r="AL903" s="4" t="s">
        <v>185</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185</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185</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185</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185</v>
      </c>
      <c r="AM907" s="4" t="s">
        <v>1037</v>
      </c>
      <c r="AO907" s="7"/>
      <c r="AP907" s="7"/>
    </row>
    <row r="908" spans="10:42">
      <c r="J908" s="2"/>
      <c r="K908" s="2"/>
      <c r="L908" s="2"/>
      <c r="M908" s="2"/>
      <c r="N908" s="2"/>
      <c r="X908" s="7"/>
      <c r="Y908" s="7"/>
      <c r="Z908" s="7"/>
      <c r="AA908" s="7"/>
      <c r="AB908" s="7"/>
      <c r="AC908" s="7"/>
      <c r="AD908" s="7"/>
      <c r="AE908" s="7"/>
      <c r="AF908" s="7"/>
      <c r="AG908" s="7"/>
      <c r="AH908" s="7"/>
      <c r="AJ908" s="2"/>
      <c r="AL908" s="4" t="s">
        <v>185</v>
      </c>
      <c r="AM908" s="4" t="s">
        <v>1299</v>
      </c>
      <c r="AO908" s="7"/>
      <c r="AP908" s="7"/>
    </row>
    <row r="909" spans="10:42">
      <c r="J909" s="2"/>
      <c r="K909" s="2"/>
      <c r="L909" s="2"/>
      <c r="M909" s="2"/>
      <c r="N909" s="2"/>
      <c r="X909" s="7"/>
      <c r="Y909" s="7"/>
      <c r="Z909" s="7"/>
      <c r="AA909" s="7"/>
      <c r="AB909" s="7"/>
      <c r="AC909" s="7"/>
      <c r="AD909" s="7"/>
      <c r="AE909" s="7"/>
      <c r="AF909" s="7"/>
      <c r="AG909" s="7"/>
      <c r="AH909" s="7"/>
      <c r="AJ909" s="2"/>
      <c r="AL909" s="4" t="s">
        <v>185</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185</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185</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185</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185</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185</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554</v>
      </c>
      <c r="AO915" s="7"/>
      <c r="AP915" s="7"/>
    </row>
    <row r="916" spans="10:42">
      <c r="J916" s="2"/>
      <c r="K916" s="2"/>
      <c r="L916" s="2"/>
      <c r="M916" s="2"/>
      <c r="N916" s="2"/>
      <c r="X916" s="7"/>
      <c r="Y916" s="7"/>
      <c r="Z916" s="7"/>
      <c r="AA916" s="7"/>
      <c r="AB916" s="7"/>
      <c r="AC916" s="7"/>
      <c r="AD916" s="7"/>
      <c r="AE916" s="7"/>
      <c r="AF916" s="7"/>
      <c r="AG916" s="7"/>
      <c r="AH916" s="7"/>
      <c r="AJ916" s="2"/>
      <c r="AL916" s="4" t="s">
        <v>186</v>
      </c>
      <c r="AM916" s="4" t="s">
        <v>829</v>
      </c>
      <c r="AO916" s="7"/>
      <c r="AP916" s="7"/>
    </row>
    <row r="917" spans="10:42">
      <c r="J917" s="2"/>
      <c r="K917" s="2"/>
      <c r="L917" s="2"/>
      <c r="M917" s="2"/>
      <c r="N917" s="2"/>
      <c r="X917" s="7"/>
      <c r="Y917" s="7"/>
      <c r="Z917" s="7"/>
      <c r="AA917" s="7"/>
      <c r="AB917" s="7"/>
      <c r="AC917" s="7"/>
      <c r="AD917" s="7"/>
      <c r="AE917" s="7"/>
      <c r="AF917" s="7"/>
      <c r="AG917" s="7"/>
      <c r="AH917" s="7"/>
      <c r="AJ917" s="2"/>
      <c r="AL917" s="4" t="s">
        <v>186</v>
      </c>
      <c r="AM917" s="4" t="s">
        <v>1306</v>
      </c>
      <c r="AO917" s="7"/>
      <c r="AP917" s="7"/>
    </row>
    <row r="918" spans="10:42">
      <c r="J918" s="2"/>
      <c r="K918" s="2"/>
      <c r="L918" s="2"/>
      <c r="M918" s="2"/>
      <c r="N918" s="2"/>
      <c r="X918" s="7"/>
      <c r="Y918" s="7"/>
      <c r="Z918" s="7"/>
      <c r="AA918" s="7"/>
      <c r="AB918" s="7"/>
      <c r="AC918" s="7"/>
      <c r="AD918" s="7"/>
      <c r="AE918" s="7"/>
      <c r="AF918" s="7"/>
      <c r="AG918" s="7"/>
      <c r="AH918" s="7"/>
      <c r="AJ918" s="2"/>
      <c r="AL918" s="4" t="s">
        <v>186</v>
      </c>
      <c r="AM918" s="4" t="s">
        <v>831</v>
      </c>
      <c r="AO918" s="7"/>
      <c r="AP918" s="7"/>
    </row>
    <row r="919" spans="10:42">
      <c r="J919" s="2"/>
      <c r="K919" s="2"/>
      <c r="L919" s="2"/>
      <c r="M919" s="2"/>
      <c r="N919" s="2"/>
      <c r="X919" s="7"/>
      <c r="Y919" s="7"/>
      <c r="Z919" s="7"/>
      <c r="AA919" s="7"/>
      <c r="AB919" s="7"/>
      <c r="AC919" s="7"/>
      <c r="AD919" s="7"/>
      <c r="AE919" s="7"/>
      <c r="AF919" s="7"/>
      <c r="AG919" s="7"/>
      <c r="AH919" s="7"/>
      <c r="AJ919" s="2"/>
      <c r="AL919" s="4" t="s">
        <v>186</v>
      </c>
      <c r="AM919" s="4" t="s">
        <v>1307</v>
      </c>
      <c r="AO919" s="7"/>
      <c r="AP919" s="7"/>
    </row>
    <row r="920" spans="10:42">
      <c r="J920" s="2"/>
      <c r="K920" s="2"/>
      <c r="L920" s="2"/>
      <c r="M920" s="2"/>
      <c r="N920" s="2"/>
      <c r="X920" s="7"/>
      <c r="Y920" s="7"/>
      <c r="Z920" s="7"/>
      <c r="AA920" s="7"/>
      <c r="AB920" s="7"/>
      <c r="AC920" s="7"/>
      <c r="AD920" s="7"/>
      <c r="AE920" s="7"/>
      <c r="AF920" s="7"/>
      <c r="AG920" s="7"/>
      <c r="AH920" s="7"/>
      <c r="AJ920" s="2"/>
      <c r="AL920" s="4" t="s">
        <v>186</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186</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186</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186</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186</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186</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186</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186</v>
      </c>
      <c r="AM927" s="4" t="s">
        <v>834</v>
      </c>
      <c r="AO927" s="7"/>
      <c r="AP927" s="7"/>
    </row>
    <row r="928" spans="10:42">
      <c r="J928" s="2"/>
      <c r="K928" s="2"/>
      <c r="L928" s="2"/>
      <c r="M928" s="2"/>
      <c r="N928" s="2"/>
      <c r="X928" s="7"/>
      <c r="Y928" s="7"/>
      <c r="Z928" s="7"/>
      <c r="AA928" s="7"/>
      <c r="AB928" s="7"/>
      <c r="AC928" s="7"/>
      <c r="AD928" s="7"/>
      <c r="AE928" s="7"/>
      <c r="AF928" s="7"/>
      <c r="AG928" s="7"/>
      <c r="AH928" s="7"/>
      <c r="AJ928" s="2"/>
      <c r="AL928" s="4" t="s">
        <v>186</v>
      </c>
      <c r="AM928" s="4" t="s">
        <v>836</v>
      </c>
      <c r="AO928" s="7"/>
      <c r="AP928" s="7"/>
    </row>
    <row r="929" spans="10:42">
      <c r="J929" s="2"/>
      <c r="K929" s="2"/>
      <c r="L929" s="2"/>
      <c r="M929" s="2"/>
      <c r="N929" s="2"/>
      <c r="X929" s="7"/>
      <c r="Y929" s="7"/>
      <c r="Z929" s="7"/>
      <c r="AA929" s="7"/>
      <c r="AB929" s="7"/>
      <c r="AC929" s="7"/>
      <c r="AD929" s="7"/>
      <c r="AE929" s="7"/>
      <c r="AF929" s="7"/>
      <c r="AG929" s="7"/>
      <c r="AH929" s="7"/>
      <c r="AJ929" s="2"/>
      <c r="AL929" s="4" t="s">
        <v>186</v>
      </c>
      <c r="AM929" s="4" t="s">
        <v>1315</v>
      </c>
      <c r="AO929" s="7"/>
      <c r="AP929" s="7"/>
    </row>
    <row r="930" spans="10:42">
      <c r="J930" s="2"/>
      <c r="K930" s="2"/>
      <c r="L930" s="2"/>
      <c r="M930" s="2"/>
      <c r="N930" s="2"/>
      <c r="X930" s="7"/>
      <c r="Y930" s="7"/>
      <c r="Z930" s="7"/>
      <c r="AA930" s="7"/>
      <c r="AB930" s="7"/>
      <c r="AC930" s="7"/>
      <c r="AD930" s="7"/>
      <c r="AE930" s="7"/>
      <c r="AF930" s="7"/>
      <c r="AG930" s="7"/>
      <c r="AH930" s="7"/>
      <c r="AJ930" s="2"/>
      <c r="AL930" s="4" t="s">
        <v>186</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186</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186</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186</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186</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186</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186</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186</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186</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186</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186</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186</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186</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186</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186</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186</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186</v>
      </c>
      <c r="AM946" s="4" t="s">
        <v>484</v>
      </c>
      <c r="AO946" s="7"/>
      <c r="AP946" s="7"/>
    </row>
    <row r="947" spans="10:42">
      <c r="J947" s="2"/>
      <c r="K947" s="2"/>
      <c r="L947" s="2"/>
      <c r="M947" s="2"/>
      <c r="N947" s="2"/>
      <c r="X947" s="7"/>
      <c r="Y947" s="7"/>
      <c r="Z947" s="7"/>
      <c r="AA947" s="7"/>
      <c r="AB947" s="7"/>
      <c r="AC947" s="7"/>
      <c r="AD947" s="7"/>
      <c r="AE947" s="7"/>
      <c r="AF947" s="7"/>
      <c r="AG947" s="7"/>
      <c r="AH947" s="7"/>
      <c r="AJ947" s="2"/>
      <c r="AL947" s="4" t="s">
        <v>186</v>
      </c>
      <c r="AM947" s="4" t="s">
        <v>1332</v>
      </c>
      <c r="AO947" s="7"/>
      <c r="AP947" s="7"/>
    </row>
    <row r="948" spans="10:42">
      <c r="J948" s="2"/>
      <c r="K948" s="2"/>
      <c r="L948" s="2"/>
      <c r="M948" s="2"/>
      <c r="N948" s="2"/>
      <c r="X948" s="7"/>
      <c r="Y948" s="7"/>
      <c r="Z948" s="7"/>
      <c r="AA948" s="7"/>
      <c r="AB948" s="7"/>
      <c r="AC948" s="7"/>
      <c r="AD948" s="7"/>
      <c r="AE948" s="7"/>
      <c r="AF948" s="7"/>
      <c r="AG948" s="7"/>
      <c r="AH948" s="7"/>
      <c r="AJ948" s="2"/>
      <c r="AL948" s="4" t="s">
        <v>186</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186</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186</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186</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186</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186</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186</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186</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186</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188</v>
      </c>
      <c r="AM957" s="4" t="s">
        <v>556</v>
      </c>
      <c r="AO957" s="7"/>
      <c r="AP957" s="7"/>
    </row>
    <row r="958" spans="10:42">
      <c r="J958" s="2"/>
      <c r="K958" s="2"/>
      <c r="L958" s="2"/>
      <c r="M958" s="2"/>
      <c r="N958" s="2"/>
      <c r="X958" s="7"/>
      <c r="Y958" s="7"/>
      <c r="Z958" s="7"/>
      <c r="AA958" s="7"/>
      <c r="AB958" s="7"/>
      <c r="AC958" s="7"/>
      <c r="AD958" s="7"/>
      <c r="AE958" s="7"/>
      <c r="AF958" s="7"/>
      <c r="AG958" s="7"/>
      <c r="AH958" s="7"/>
      <c r="AJ958" s="2"/>
      <c r="AL958" s="4" t="s">
        <v>188</v>
      </c>
      <c r="AM958" s="4" t="s">
        <v>838</v>
      </c>
      <c r="AO958" s="7"/>
      <c r="AP958" s="7"/>
    </row>
    <row r="959" spans="10:42">
      <c r="J959" s="2"/>
      <c r="K959" s="2"/>
      <c r="L959" s="2"/>
      <c r="M959" s="2"/>
      <c r="N959" s="2"/>
      <c r="X959" s="7"/>
      <c r="Y959" s="7"/>
      <c r="Z959" s="7"/>
      <c r="AA959" s="7"/>
      <c r="AB959" s="7"/>
      <c r="AC959" s="7"/>
      <c r="AD959" s="7"/>
      <c r="AE959" s="7"/>
      <c r="AF959" s="7"/>
      <c r="AG959" s="7"/>
      <c r="AH959" s="7"/>
      <c r="AJ959" s="2"/>
      <c r="AL959" s="4" t="s">
        <v>188</v>
      </c>
      <c r="AM959" s="4" t="s">
        <v>840</v>
      </c>
      <c r="AO959" s="7"/>
      <c r="AP959" s="7"/>
    </row>
    <row r="960" spans="10:42">
      <c r="J960" s="2"/>
      <c r="K960" s="2"/>
      <c r="L960" s="2"/>
      <c r="M960" s="2"/>
      <c r="N960" s="2"/>
      <c r="X960" s="7"/>
      <c r="Y960" s="7"/>
      <c r="Z960" s="7"/>
      <c r="AA960" s="7"/>
      <c r="AB960" s="7"/>
      <c r="AC960" s="7"/>
      <c r="AD960" s="7"/>
      <c r="AE960" s="7"/>
      <c r="AF960" s="7"/>
      <c r="AG960" s="7"/>
      <c r="AH960" s="7"/>
      <c r="AJ960" s="2"/>
      <c r="AL960" s="4" t="s">
        <v>188</v>
      </c>
      <c r="AM960" s="4" t="s">
        <v>1342</v>
      </c>
      <c r="AO960" s="7"/>
      <c r="AP960" s="7"/>
    </row>
    <row r="961" spans="10:42">
      <c r="J961" s="2"/>
      <c r="K961" s="2"/>
      <c r="L961" s="2"/>
      <c r="M961" s="2"/>
      <c r="N961" s="2"/>
      <c r="X961" s="7"/>
      <c r="Y961" s="7"/>
      <c r="Z961" s="7"/>
      <c r="AA961" s="7"/>
      <c r="AB961" s="7"/>
      <c r="AC961" s="7"/>
      <c r="AD961" s="7"/>
      <c r="AE961" s="7"/>
      <c r="AF961" s="7"/>
      <c r="AG961" s="7"/>
      <c r="AH961" s="7"/>
      <c r="AJ961" s="2"/>
      <c r="AL961" s="4" t="s">
        <v>188</v>
      </c>
      <c r="AM961" s="4" t="s">
        <v>842</v>
      </c>
      <c r="AO961" s="7"/>
      <c r="AP961" s="7"/>
    </row>
    <row r="962" spans="10:42">
      <c r="J962" s="2"/>
      <c r="K962" s="2"/>
      <c r="L962" s="2"/>
      <c r="M962" s="2"/>
      <c r="N962" s="2"/>
      <c r="X962" s="7"/>
      <c r="Y962" s="7"/>
      <c r="Z962" s="7"/>
      <c r="AA962" s="7"/>
      <c r="AB962" s="7"/>
      <c r="AC962" s="7"/>
      <c r="AD962" s="7"/>
      <c r="AE962" s="7"/>
      <c r="AF962" s="7"/>
      <c r="AG962" s="7"/>
      <c r="AH962" s="7"/>
      <c r="AJ962" s="2"/>
      <c r="AL962" s="4" t="s">
        <v>188</v>
      </c>
      <c r="AM962" s="4" t="s">
        <v>844</v>
      </c>
      <c r="AO962" s="7"/>
      <c r="AP962" s="7"/>
    </row>
    <row r="963" spans="10:42">
      <c r="J963" s="2"/>
      <c r="K963" s="2"/>
      <c r="L963" s="2"/>
      <c r="M963" s="2"/>
      <c r="N963" s="2"/>
      <c r="X963" s="7"/>
      <c r="Y963" s="7"/>
      <c r="Z963" s="7"/>
      <c r="AA963" s="7"/>
      <c r="AB963" s="7"/>
      <c r="AC963" s="7"/>
      <c r="AD963" s="7"/>
      <c r="AE963" s="7"/>
      <c r="AF963" s="7"/>
      <c r="AG963" s="7"/>
      <c r="AH963" s="7"/>
      <c r="AJ963" s="2"/>
      <c r="AL963" s="4" t="s">
        <v>188</v>
      </c>
      <c r="AM963" s="4" t="s">
        <v>1343</v>
      </c>
      <c r="AO963" s="7"/>
      <c r="AP963" s="7"/>
    </row>
    <row r="964" spans="10:42">
      <c r="J964" s="2"/>
      <c r="K964" s="2"/>
      <c r="L964" s="2"/>
      <c r="M964" s="2"/>
      <c r="N964" s="2"/>
      <c r="X964" s="7"/>
      <c r="Y964" s="7"/>
      <c r="Z964" s="7"/>
      <c r="AA964" s="7"/>
      <c r="AB964" s="7"/>
      <c r="AC964" s="7"/>
      <c r="AD964" s="7"/>
      <c r="AE964" s="7"/>
      <c r="AF964" s="7"/>
      <c r="AG964" s="7"/>
      <c r="AH964" s="7"/>
      <c r="AJ964" s="2"/>
      <c r="AL964" s="4" t="s">
        <v>188</v>
      </c>
      <c r="AM964" s="4" t="s">
        <v>846</v>
      </c>
      <c r="AO964" s="7"/>
      <c r="AP964" s="7"/>
    </row>
    <row r="965" spans="10:42">
      <c r="J965" s="2"/>
      <c r="K965" s="2"/>
      <c r="L965" s="2"/>
      <c r="M965" s="2"/>
      <c r="N965" s="2"/>
      <c r="X965" s="7"/>
      <c r="Y965" s="7"/>
      <c r="Z965" s="7"/>
      <c r="AA965" s="7"/>
      <c r="AB965" s="7"/>
      <c r="AC965" s="7"/>
      <c r="AD965" s="7"/>
      <c r="AE965" s="7"/>
      <c r="AF965" s="7"/>
      <c r="AG965" s="7"/>
      <c r="AH965" s="7"/>
      <c r="AJ965" s="2"/>
      <c r="AL965" s="4" t="s">
        <v>188</v>
      </c>
      <c r="AM965" s="4" t="s">
        <v>848</v>
      </c>
      <c r="AO965" s="7"/>
      <c r="AP965" s="7"/>
    </row>
    <row r="966" spans="10:42">
      <c r="J966" s="2"/>
      <c r="K966" s="2"/>
      <c r="L966" s="2"/>
      <c r="M966" s="2"/>
      <c r="N966" s="2"/>
      <c r="X966" s="7"/>
      <c r="Y966" s="7"/>
      <c r="Z966" s="7"/>
      <c r="AA966" s="7"/>
      <c r="AB966" s="7"/>
      <c r="AC966" s="7"/>
      <c r="AD966" s="7"/>
      <c r="AE966" s="7"/>
      <c r="AF966" s="7"/>
      <c r="AG966" s="7"/>
      <c r="AH966" s="7"/>
      <c r="AJ966" s="2"/>
      <c r="AL966" s="4" t="s">
        <v>188</v>
      </c>
      <c r="AM966" s="4" t="s">
        <v>850</v>
      </c>
      <c r="AO966" s="7"/>
      <c r="AP966" s="7"/>
    </row>
    <row r="967" spans="10:42">
      <c r="J967" s="2"/>
      <c r="K967" s="2"/>
      <c r="L967" s="2"/>
      <c r="M967" s="2"/>
      <c r="N967" s="2"/>
      <c r="X967" s="7"/>
      <c r="Y967" s="7"/>
      <c r="Z967" s="7"/>
      <c r="AA967" s="7"/>
      <c r="AB967" s="7"/>
      <c r="AC967" s="7"/>
      <c r="AD967" s="7"/>
      <c r="AE967" s="7"/>
      <c r="AF967" s="7"/>
      <c r="AG967" s="7"/>
      <c r="AH967" s="7"/>
      <c r="AJ967" s="2"/>
      <c r="AL967" s="4" t="s">
        <v>188</v>
      </c>
      <c r="AM967" s="4" t="s">
        <v>852</v>
      </c>
      <c r="AO967" s="7"/>
      <c r="AP967" s="7"/>
    </row>
    <row r="968" spans="10:42">
      <c r="J968" s="2"/>
      <c r="K968" s="2"/>
      <c r="L968" s="2"/>
      <c r="M968" s="2"/>
      <c r="N968" s="2"/>
      <c r="X968" s="7"/>
      <c r="Y968" s="7"/>
      <c r="Z968" s="7"/>
      <c r="AA968" s="7"/>
      <c r="AB968" s="7"/>
      <c r="AC968" s="7"/>
      <c r="AD968" s="7"/>
      <c r="AE968" s="7"/>
      <c r="AF968" s="7"/>
      <c r="AG968" s="7"/>
      <c r="AH968" s="7"/>
      <c r="AJ968" s="2"/>
      <c r="AL968" s="4" t="s">
        <v>188</v>
      </c>
      <c r="AM968" s="4" t="s">
        <v>854</v>
      </c>
      <c r="AO968" s="7"/>
      <c r="AP968" s="7"/>
    </row>
    <row r="969" spans="10:42">
      <c r="J969" s="2"/>
      <c r="K969" s="2"/>
      <c r="L969" s="2"/>
      <c r="M969" s="2"/>
      <c r="N969" s="2"/>
      <c r="X969" s="7"/>
      <c r="Y969" s="7"/>
      <c r="Z969" s="7"/>
      <c r="AA969" s="7"/>
      <c r="AB969" s="7"/>
      <c r="AC969" s="7"/>
      <c r="AD969" s="7"/>
      <c r="AE969" s="7"/>
      <c r="AF969" s="7"/>
      <c r="AG969" s="7"/>
      <c r="AH969" s="7"/>
      <c r="AJ969" s="2"/>
      <c r="AL969" s="4" t="s">
        <v>188</v>
      </c>
      <c r="AM969" s="4" t="s">
        <v>856</v>
      </c>
      <c r="AO969" s="7"/>
      <c r="AP969" s="7"/>
    </row>
    <row r="970" spans="10:42">
      <c r="J970" s="2"/>
      <c r="K970" s="2"/>
      <c r="L970" s="2"/>
      <c r="M970" s="2"/>
      <c r="N970" s="2"/>
      <c r="X970" s="7"/>
      <c r="Y970" s="7"/>
      <c r="Z970" s="7"/>
      <c r="AA970" s="7"/>
      <c r="AB970" s="7"/>
      <c r="AC970" s="7"/>
      <c r="AD970" s="7"/>
      <c r="AE970" s="7"/>
      <c r="AF970" s="7"/>
      <c r="AG970" s="7"/>
      <c r="AH970" s="7"/>
      <c r="AJ970" s="2"/>
      <c r="AL970" s="4" t="s">
        <v>188</v>
      </c>
      <c r="AM970" s="4" t="s">
        <v>858</v>
      </c>
      <c r="AO970" s="7"/>
      <c r="AP970" s="7"/>
    </row>
    <row r="971" spans="10:42">
      <c r="J971" s="2"/>
      <c r="K971" s="2"/>
      <c r="L971" s="2"/>
      <c r="M971" s="2"/>
      <c r="N971" s="2"/>
      <c r="X971" s="7"/>
      <c r="Y971" s="7"/>
      <c r="Z971" s="7"/>
      <c r="AA971" s="7"/>
      <c r="AB971" s="7"/>
      <c r="AC971" s="7"/>
      <c r="AD971" s="7"/>
      <c r="AE971" s="7"/>
      <c r="AF971" s="7"/>
      <c r="AG971" s="7"/>
      <c r="AH971" s="7"/>
      <c r="AJ971" s="2"/>
      <c r="AL971" s="4" t="s">
        <v>188</v>
      </c>
      <c r="AM971" s="4" t="s">
        <v>860</v>
      </c>
      <c r="AO971" s="7"/>
      <c r="AP971" s="7"/>
    </row>
    <row r="972" spans="10:42">
      <c r="J972" s="2"/>
      <c r="K972" s="2"/>
      <c r="L972" s="2"/>
      <c r="M972" s="2"/>
      <c r="N972" s="2"/>
      <c r="X972" s="7"/>
      <c r="Y972" s="7"/>
      <c r="Z972" s="7"/>
      <c r="AA972" s="7"/>
      <c r="AB972" s="7"/>
      <c r="AC972" s="7"/>
      <c r="AD972" s="7"/>
      <c r="AE972" s="7"/>
      <c r="AF972" s="7"/>
      <c r="AG972" s="7"/>
      <c r="AH972" s="7"/>
      <c r="AJ972" s="2"/>
      <c r="AL972" s="4" t="s">
        <v>188</v>
      </c>
      <c r="AM972" s="4" t="s">
        <v>1344</v>
      </c>
      <c r="AO972" s="7"/>
      <c r="AP972" s="7"/>
    </row>
    <row r="973" spans="10:42">
      <c r="J973" s="2"/>
      <c r="K973" s="2"/>
      <c r="L973" s="2"/>
      <c r="M973" s="2"/>
      <c r="N973" s="2"/>
      <c r="X973" s="7"/>
      <c r="Y973" s="7"/>
      <c r="Z973" s="7"/>
      <c r="AA973" s="7"/>
      <c r="AB973" s="7"/>
      <c r="AC973" s="7"/>
      <c r="AD973" s="7"/>
      <c r="AE973" s="7"/>
      <c r="AF973" s="7"/>
      <c r="AG973" s="7"/>
      <c r="AH973" s="7"/>
      <c r="AJ973" s="2"/>
      <c r="AL973" s="4" t="s">
        <v>188</v>
      </c>
      <c r="AM973" s="4" t="s">
        <v>862</v>
      </c>
      <c r="AO973" s="7"/>
      <c r="AP973" s="7"/>
    </row>
    <row r="974" spans="10:42">
      <c r="J974" s="2"/>
      <c r="K974" s="2"/>
      <c r="L974" s="2"/>
      <c r="M974" s="2"/>
      <c r="N974" s="2"/>
      <c r="X974" s="7"/>
      <c r="Y974" s="7"/>
      <c r="Z974" s="7"/>
      <c r="AA974" s="7"/>
      <c r="AB974" s="7"/>
      <c r="AC974" s="7"/>
      <c r="AD974" s="7"/>
      <c r="AE974" s="7"/>
      <c r="AF974" s="7"/>
      <c r="AG974" s="7"/>
      <c r="AH974" s="7"/>
      <c r="AJ974" s="2"/>
      <c r="AL974" s="4" t="s">
        <v>188</v>
      </c>
      <c r="AM974" s="4" t="s">
        <v>1345</v>
      </c>
      <c r="AO974" s="7"/>
      <c r="AP974" s="7"/>
    </row>
    <row r="975" spans="10:42">
      <c r="J975" s="2"/>
      <c r="K975" s="2"/>
      <c r="L975" s="2"/>
      <c r="M975" s="2"/>
      <c r="N975" s="2"/>
      <c r="X975" s="7"/>
      <c r="Y975" s="7"/>
      <c r="Z975" s="7"/>
      <c r="AA975" s="7"/>
      <c r="AB975" s="7"/>
      <c r="AC975" s="7"/>
      <c r="AD975" s="7"/>
      <c r="AE975" s="7"/>
      <c r="AF975" s="7"/>
      <c r="AG975" s="7"/>
      <c r="AH975" s="7"/>
      <c r="AJ975" s="2"/>
      <c r="AL975" s="4" t="s">
        <v>188</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188</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188</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188</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188</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188</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188</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188</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188</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188</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188</v>
      </c>
      <c r="AM985" s="4" t="s">
        <v>864</v>
      </c>
      <c r="AO985" s="7"/>
      <c r="AP985" s="7"/>
    </row>
    <row r="986" spans="10:42">
      <c r="J986" s="2"/>
      <c r="K986" s="2"/>
      <c r="L986" s="2"/>
      <c r="M986" s="2"/>
      <c r="N986" s="2"/>
      <c r="X986" s="7"/>
      <c r="Y986" s="7"/>
      <c r="Z986" s="7"/>
      <c r="AA986" s="7"/>
      <c r="AB986" s="7"/>
      <c r="AC986" s="7"/>
      <c r="AD986" s="7"/>
      <c r="AE986" s="7"/>
      <c r="AF986" s="7"/>
      <c r="AG986" s="7"/>
      <c r="AH986" s="7"/>
      <c r="AJ986" s="2"/>
      <c r="AL986" s="4" t="s">
        <v>188</v>
      </c>
      <c r="AM986" s="4" t="s">
        <v>470</v>
      </c>
      <c r="AO986" s="7"/>
      <c r="AP986" s="7"/>
    </row>
    <row r="987" spans="10:42">
      <c r="J987" s="2"/>
      <c r="K987" s="2"/>
      <c r="L987" s="2"/>
      <c r="M987" s="2"/>
      <c r="N987" s="2"/>
      <c r="X987" s="7"/>
      <c r="Y987" s="7"/>
      <c r="Z987" s="7"/>
      <c r="AA987" s="7"/>
      <c r="AB987" s="7"/>
      <c r="AC987" s="7"/>
      <c r="AD987" s="7"/>
      <c r="AE987" s="7"/>
      <c r="AF987" s="7"/>
      <c r="AG987" s="7"/>
      <c r="AH987" s="7"/>
      <c r="AJ987" s="2"/>
      <c r="AL987" s="4" t="s">
        <v>188</v>
      </c>
      <c r="AM987" s="4" t="s">
        <v>866</v>
      </c>
      <c r="AO987" s="7"/>
      <c r="AP987" s="7"/>
    </row>
    <row r="988" spans="10:42">
      <c r="J988" s="2"/>
      <c r="K988" s="2"/>
      <c r="L988" s="2"/>
      <c r="M988" s="2"/>
      <c r="N988" s="2"/>
      <c r="X988" s="7"/>
      <c r="Y988" s="7"/>
      <c r="Z988" s="7"/>
      <c r="AA988" s="7"/>
      <c r="AB988" s="7"/>
      <c r="AC988" s="7"/>
      <c r="AD988" s="7"/>
      <c r="AE988" s="7"/>
      <c r="AF988" s="7"/>
      <c r="AG988" s="7"/>
      <c r="AH988" s="7"/>
      <c r="AJ988" s="2"/>
      <c r="AL988" s="4" t="s">
        <v>188</v>
      </c>
      <c r="AM988" s="4" t="s">
        <v>868</v>
      </c>
      <c r="AO988" s="7"/>
      <c r="AP988" s="7"/>
    </row>
    <row r="989" spans="10:42">
      <c r="J989" s="2"/>
      <c r="K989" s="2"/>
      <c r="L989" s="2"/>
      <c r="M989" s="2"/>
      <c r="N989" s="2"/>
      <c r="X989" s="7"/>
      <c r="Y989" s="7"/>
      <c r="Z989" s="7"/>
      <c r="AA989" s="7"/>
      <c r="AB989" s="7"/>
      <c r="AC989" s="7"/>
      <c r="AD989" s="7"/>
      <c r="AE989" s="7"/>
      <c r="AF989" s="7"/>
      <c r="AG989" s="7"/>
      <c r="AH989" s="7"/>
      <c r="AJ989" s="2"/>
      <c r="AL989" s="4" t="s">
        <v>188</v>
      </c>
      <c r="AM989" s="4" t="s">
        <v>1356</v>
      </c>
      <c r="AO989" s="7"/>
      <c r="AP989" s="7"/>
    </row>
    <row r="990" spans="10:42">
      <c r="J990" s="2"/>
      <c r="K990" s="2"/>
      <c r="L990" s="2"/>
      <c r="M990" s="2"/>
      <c r="N990" s="2"/>
      <c r="X990" s="7"/>
      <c r="Y990" s="7"/>
      <c r="Z990" s="7"/>
      <c r="AA990" s="7"/>
      <c r="AB990" s="7"/>
      <c r="AC990" s="7"/>
      <c r="AD990" s="7"/>
      <c r="AE990" s="7"/>
      <c r="AF990" s="7"/>
      <c r="AG990" s="7"/>
      <c r="AH990" s="7"/>
      <c r="AJ990" s="2"/>
      <c r="AL990" s="4" t="s">
        <v>188</v>
      </c>
      <c r="AM990" s="4" t="s">
        <v>870</v>
      </c>
      <c r="AO990" s="7"/>
      <c r="AP990" s="7"/>
    </row>
    <row r="991" spans="10:42">
      <c r="J991" s="2"/>
      <c r="K991" s="2"/>
      <c r="L991" s="2"/>
      <c r="M991" s="2"/>
      <c r="N991" s="2"/>
      <c r="X991" s="7"/>
      <c r="Y991" s="7"/>
      <c r="Z991" s="7"/>
      <c r="AA991" s="7"/>
      <c r="AB991" s="7"/>
      <c r="AC991" s="7"/>
      <c r="AD991" s="7"/>
      <c r="AE991" s="7"/>
      <c r="AF991" s="7"/>
      <c r="AG991" s="7"/>
      <c r="AH991" s="7"/>
      <c r="AJ991" s="2"/>
      <c r="AL991" s="4" t="s">
        <v>188</v>
      </c>
      <c r="AM991" s="4" t="s">
        <v>251</v>
      </c>
      <c r="AO991" s="7"/>
      <c r="AP991" s="7"/>
    </row>
    <row r="992" spans="10:42">
      <c r="J992" s="2"/>
      <c r="K992" s="2"/>
      <c r="L992" s="2"/>
      <c r="M992" s="2"/>
      <c r="N992" s="2"/>
      <c r="X992" s="7"/>
      <c r="Y992" s="7"/>
      <c r="Z992" s="7"/>
      <c r="AA992" s="7"/>
      <c r="AB992" s="7"/>
      <c r="AC992" s="7"/>
      <c r="AD992" s="7"/>
      <c r="AE992" s="7"/>
      <c r="AF992" s="7"/>
      <c r="AG992" s="7"/>
      <c r="AH992" s="7"/>
      <c r="AJ992" s="2"/>
      <c r="AL992" s="4" t="s">
        <v>190</v>
      </c>
      <c r="AM992" s="4" t="s">
        <v>268</v>
      </c>
      <c r="AO992" s="7"/>
      <c r="AP992" s="7"/>
    </row>
    <row r="993" spans="10:42">
      <c r="J993" s="2"/>
      <c r="K993" s="2"/>
      <c r="L993" s="2"/>
      <c r="M993" s="2"/>
      <c r="N993" s="2"/>
      <c r="X993" s="7"/>
      <c r="Y993" s="7"/>
      <c r="Z993" s="7"/>
      <c r="AA993" s="7"/>
      <c r="AB993" s="7"/>
      <c r="AC993" s="7"/>
      <c r="AD993" s="7"/>
      <c r="AE993" s="7"/>
      <c r="AF993" s="7"/>
      <c r="AG993" s="7"/>
      <c r="AH993" s="7"/>
      <c r="AJ993" s="2"/>
      <c r="AL993" s="4" t="s">
        <v>190</v>
      </c>
      <c r="AM993" s="4" t="s">
        <v>873</v>
      </c>
      <c r="AO993" s="7"/>
      <c r="AP993" s="7"/>
    </row>
    <row r="994" spans="10:42">
      <c r="J994" s="2"/>
      <c r="K994" s="2"/>
      <c r="L994" s="2"/>
      <c r="M994" s="2"/>
      <c r="N994" s="2"/>
      <c r="X994" s="7"/>
      <c r="Y994" s="7"/>
      <c r="Z994" s="7"/>
      <c r="AA994" s="7"/>
      <c r="AB994" s="7"/>
      <c r="AC994" s="7"/>
      <c r="AD994" s="7"/>
      <c r="AE994" s="7"/>
      <c r="AF994" s="7"/>
      <c r="AG994" s="7"/>
      <c r="AH994" s="7"/>
      <c r="AJ994" s="2"/>
      <c r="AL994" s="4" t="s">
        <v>190</v>
      </c>
      <c r="AM994" s="4" t="s">
        <v>558</v>
      </c>
      <c r="AO994" s="7"/>
      <c r="AP994" s="7"/>
    </row>
    <row r="995" spans="10:42">
      <c r="J995" s="2"/>
      <c r="K995" s="2"/>
      <c r="L995" s="2"/>
      <c r="M995" s="2"/>
      <c r="N995" s="2"/>
      <c r="X995" s="7"/>
      <c r="Y995" s="7"/>
      <c r="Z995" s="7"/>
      <c r="AA995" s="7"/>
      <c r="AB995" s="7"/>
      <c r="AC995" s="7"/>
      <c r="AD995" s="7"/>
      <c r="AE995" s="7"/>
      <c r="AF995" s="7"/>
      <c r="AG995" s="7"/>
      <c r="AH995" s="7"/>
      <c r="AJ995" s="2"/>
      <c r="AL995" s="4" t="s">
        <v>190</v>
      </c>
      <c r="AM995" s="4" t="s">
        <v>560</v>
      </c>
      <c r="AO995" s="7"/>
      <c r="AP995" s="7"/>
    </row>
    <row r="996" spans="10:42">
      <c r="J996" s="2"/>
      <c r="K996" s="2"/>
      <c r="L996" s="2"/>
      <c r="M996" s="2"/>
      <c r="N996" s="2"/>
      <c r="X996" s="7"/>
      <c r="Y996" s="7"/>
      <c r="Z996" s="7"/>
      <c r="AA996" s="7"/>
      <c r="AB996" s="7"/>
      <c r="AC996" s="7"/>
      <c r="AD996" s="7"/>
      <c r="AE996" s="7"/>
      <c r="AF996" s="7"/>
      <c r="AG996" s="7"/>
      <c r="AH996" s="7"/>
      <c r="AJ996" s="2"/>
      <c r="AL996" s="4" t="s">
        <v>190</v>
      </c>
      <c r="AM996" s="4" t="s">
        <v>1357</v>
      </c>
      <c r="AO996" s="7"/>
      <c r="AP996" s="7"/>
    </row>
    <row r="997" spans="10:42">
      <c r="J997" s="2"/>
      <c r="K997" s="2"/>
      <c r="L997" s="2"/>
      <c r="M997" s="2"/>
      <c r="N997" s="2"/>
      <c r="X997" s="7"/>
      <c r="Y997" s="7"/>
      <c r="Z997" s="7"/>
      <c r="AA997" s="7"/>
      <c r="AB997" s="7"/>
      <c r="AC997" s="7"/>
      <c r="AD997" s="7"/>
      <c r="AE997" s="7"/>
      <c r="AF997" s="7"/>
      <c r="AG997" s="7"/>
      <c r="AH997" s="7"/>
      <c r="AJ997" s="2"/>
      <c r="AL997" s="4" t="s">
        <v>190</v>
      </c>
      <c r="AM997" s="4" t="s">
        <v>875</v>
      </c>
      <c r="AO997" s="7"/>
      <c r="AP997" s="7"/>
    </row>
    <row r="998" spans="10:42">
      <c r="J998" s="2"/>
      <c r="K998" s="2"/>
      <c r="L998" s="2"/>
      <c r="M998" s="2"/>
      <c r="N998" s="2"/>
      <c r="X998" s="7"/>
      <c r="Y998" s="7"/>
      <c r="Z998" s="7"/>
      <c r="AA998" s="7"/>
      <c r="AB998" s="7"/>
      <c r="AC998" s="7"/>
      <c r="AD998" s="7"/>
      <c r="AE998" s="7"/>
      <c r="AF998" s="7"/>
      <c r="AG998" s="7"/>
      <c r="AH998" s="7"/>
      <c r="AJ998" s="2"/>
      <c r="AL998" s="4" t="s">
        <v>190</v>
      </c>
      <c r="AM998" s="4" t="s">
        <v>563</v>
      </c>
      <c r="AO998" s="7"/>
      <c r="AP998" s="7"/>
    </row>
    <row r="999" spans="10:42">
      <c r="J999" s="2"/>
      <c r="K999" s="2"/>
      <c r="L999" s="2"/>
      <c r="M999" s="2"/>
      <c r="N999" s="2"/>
      <c r="X999" s="7"/>
      <c r="Y999" s="7"/>
      <c r="Z999" s="7"/>
      <c r="AA999" s="7"/>
      <c r="AB999" s="7"/>
      <c r="AC999" s="7"/>
      <c r="AD999" s="7"/>
      <c r="AE999" s="7"/>
      <c r="AF999" s="7"/>
      <c r="AG999" s="7"/>
      <c r="AH999" s="7"/>
      <c r="AJ999" s="2"/>
      <c r="AL999" s="4" t="s">
        <v>190</v>
      </c>
      <c r="AM999" s="4" t="s">
        <v>877</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190</v>
      </c>
      <c r="AM1000" s="4" t="s">
        <v>565</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190</v>
      </c>
      <c r="AM1001" s="4" t="s">
        <v>567</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190</v>
      </c>
      <c r="AM1002" s="4" t="s">
        <v>270</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190</v>
      </c>
      <c r="AM1003" s="4" t="s">
        <v>272</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190</v>
      </c>
      <c r="AM1004" s="4" t="s">
        <v>569</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190</v>
      </c>
      <c r="AM1005" s="4" t="s">
        <v>571</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190</v>
      </c>
      <c r="AM1006" s="4" t="s">
        <v>879</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190</v>
      </c>
      <c r="AM1007" s="4" t="s">
        <v>573</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190</v>
      </c>
      <c r="AM1008" s="4" t="s">
        <v>881</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190</v>
      </c>
      <c r="AM1009" s="4" t="s">
        <v>575</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190</v>
      </c>
      <c r="AM1010" s="4" t="s">
        <v>883</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190</v>
      </c>
      <c r="AM1011" s="4" t="s">
        <v>577</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190</v>
      </c>
      <c r="AM1012" s="4" t="s">
        <v>885</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190</v>
      </c>
      <c r="AM1013" s="4" t="s">
        <v>887</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190</v>
      </c>
      <c r="AM1014" s="4" t="s">
        <v>889</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190</v>
      </c>
      <c r="AM1015" s="4" t="s">
        <v>891</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190</v>
      </c>
      <c r="AM1016" s="4" t="s">
        <v>400</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190</v>
      </c>
      <c r="AM1017" s="4" t="s">
        <v>579</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190</v>
      </c>
      <c r="AM1018" s="4" t="s">
        <v>893</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190</v>
      </c>
      <c r="AM1019" s="4" t="s">
        <v>581</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190</v>
      </c>
      <c r="AM1020" s="4" t="s">
        <v>402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190</v>
      </c>
      <c r="AM1021" s="4" t="s">
        <v>583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190</v>
      </c>
      <c r="AM1022" s="4" t="s">
        <v>895</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190</v>
      </c>
      <c r="AM1023" s="4" t="s">
        <v>585</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190</v>
      </c>
      <c r="AM1024" s="4" t="s">
        <v>1358</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190</v>
      </c>
      <c r="AM1025" s="4" t="s">
        <v>588</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190</v>
      </c>
      <c r="AM1026" s="4" t="s">
        <v>590</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190</v>
      </c>
      <c r="AM1027" s="4" t="s">
        <v>1359</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190</v>
      </c>
      <c r="AM1028" s="4" t="s">
        <v>592</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190</v>
      </c>
      <c r="AM1029" s="4" t="s">
        <v>594</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190</v>
      </c>
      <c r="AM1030" s="4" t="s">
        <v>596</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190</v>
      </c>
      <c r="AM1031" s="4" t="s">
        <v>1360</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190</v>
      </c>
      <c r="AM1032" s="4" t="s">
        <v>897</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190</v>
      </c>
      <c r="AM1033" s="4" t="s">
        <v>899</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190</v>
      </c>
      <c r="AM1034" s="4" t="s">
        <v>598</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190</v>
      </c>
      <c r="AM1035" s="4" t="s">
        <v>600</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190</v>
      </c>
      <c r="AM1036" s="4" t="s">
        <v>1361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190</v>
      </c>
      <c r="AM1037" s="4" t="s">
        <v>901</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190</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190</v>
      </c>
      <c r="AM1039" s="4" t="s">
        <v>1362</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190</v>
      </c>
      <c r="AM1040" s="4" t="s">
        <v>1206</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190</v>
      </c>
      <c r="AM1041" s="4" t="s">
        <v>1363</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190</v>
      </c>
      <c r="AM1042" s="4" t="s">
        <v>905</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190</v>
      </c>
      <c r="AM1043" s="4" t="s">
        <v>907</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190</v>
      </c>
      <c r="AM1044" s="4" t="s">
        <v>909</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190</v>
      </c>
      <c r="AM1045" s="4" t="s">
        <v>911</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192</v>
      </c>
      <c r="AM1046" s="4" t="s">
        <v>604</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192</v>
      </c>
      <c r="AM1047" s="4" t="s">
        <v>606</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192</v>
      </c>
      <c r="AM1048" s="4" t="s">
        <v>1364</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192</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192</v>
      </c>
      <c r="AM1050" s="4" t="s">
        <v>608</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192</v>
      </c>
      <c r="AM1051" s="4" t="s">
        <v>610</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192</v>
      </c>
      <c r="AM1052" s="4" t="s">
        <v>913</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192</v>
      </c>
      <c r="AM1053" s="4" t="s">
        <v>1366</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192</v>
      </c>
      <c r="AM1054" s="4" t="s">
        <v>612</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192</v>
      </c>
      <c r="AM1055" s="4" t="s">
        <v>1367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192</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192</v>
      </c>
      <c r="AM1057" s="4" t="s">
        <v>915</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192</v>
      </c>
      <c r="AM1058" s="4" t="s">
        <v>1369</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192</v>
      </c>
      <c r="AM1059" s="4" t="s">
        <v>917</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192</v>
      </c>
      <c r="AM1060" s="4" t="s">
        <v>919</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192</v>
      </c>
      <c r="AM1061" s="4" t="s">
        <v>921</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192</v>
      </c>
      <c r="AM1062" s="4" t="s">
        <v>923</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192</v>
      </c>
      <c r="AM1063" s="4" t="s">
        <v>810</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192</v>
      </c>
      <c r="AM1064" s="4" t="s">
        <v>926</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192</v>
      </c>
      <c r="AM1065" s="4" t="s">
        <v>1370</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192</v>
      </c>
      <c r="AM1066" s="4" t="s">
        <v>1043</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192</v>
      </c>
      <c r="AM1067" s="4" t="s">
        <v>1371</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192</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192</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192</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192</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192</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192</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192</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196</v>
      </c>
      <c r="AM1075" s="4" t="s">
        <v>405</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196</v>
      </c>
      <c r="AM1076" s="4" t="s">
        <v>614</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196</v>
      </c>
      <c r="AM1077" s="4" t="s">
        <v>928</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196</v>
      </c>
      <c r="AM1078" s="4" t="s">
        <v>1379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196</v>
      </c>
      <c r="AM1079" s="4" t="s">
        <v>407</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196</v>
      </c>
      <c r="AM1080" s="4" t="s">
        <v>616</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196</v>
      </c>
      <c r="AM1081" s="4" t="s">
        <v>1380</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196</v>
      </c>
      <c r="AM1082" s="4" t="s">
        <v>618</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196</v>
      </c>
      <c r="AM1083" s="4" t="s">
        <v>931</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196</v>
      </c>
      <c r="AM1084" s="4" t="s">
        <v>933</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196</v>
      </c>
      <c r="AM1085" s="4" t="s">
        <v>1381</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196</v>
      </c>
      <c r="AM1086" s="4" t="s">
        <v>936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196</v>
      </c>
      <c r="AM1087" s="4" t="s">
        <v>1382</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196</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196</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196</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196</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196</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196</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198</v>
      </c>
      <c r="AM1094" s="4" t="s">
        <v>410</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198</v>
      </c>
      <c r="AM1095" s="4" t="s">
        <v>1389</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198</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198</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198</v>
      </c>
      <c r="AM1098" s="4" t="s">
        <v>620</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198</v>
      </c>
      <c r="AM1099" s="4" t="s">
        <v>1392</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198</v>
      </c>
      <c r="AM1100" s="4" t="s">
        <v>622</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198</v>
      </c>
      <c r="AM1101" s="4" t="s">
        <v>624</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198</v>
      </c>
      <c r="AM1102" s="4" t="s">
        <v>626</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198</v>
      </c>
      <c r="AM1103" s="4" t="s">
        <v>412</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198</v>
      </c>
      <c r="AM1104" s="4" t="s">
        <v>627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198</v>
      </c>
      <c r="AM1105" s="4" t="s">
        <v>629</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198</v>
      </c>
      <c r="AM1106" s="4" t="s">
        <v>1393</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198</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198</v>
      </c>
      <c r="AM1108" s="4" t="s">
        <v>631</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198</v>
      </c>
      <c r="AM1109" s="4" t="s">
        <v>633</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198</v>
      </c>
      <c r="AM1110" s="4" t="s">
        <v>940</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198</v>
      </c>
      <c r="AM1111" s="4" t="s">
        <v>1395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198</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198</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198</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198</v>
      </c>
      <c r="AM1115" s="4" t="s">
        <v>635</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198</v>
      </c>
      <c r="AM1116" s="4" t="s">
        <v>1399</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198</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198</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198</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200</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200</v>
      </c>
      <c r="AM1121" s="4" t="s">
        <v>414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200</v>
      </c>
      <c r="AM1122" s="4" t="s">
        <v>637</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200</v>
      </c>
      <c r="AM1123" s="4" t="s">
        <v>316</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200</v>
      </c>
      <c r="AM1124" s="4" t="s">
        <v>318</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200</v>
      </c>
      <c r="AM1125" s="4" t="s">
        <v>320</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200</v>
      </c>
      <c r="AM1126" s="4" t="s">
        <v>639</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200</v>
      </c>
      <c r="AM1127" s="4" t="s">
        <v>322</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200</v>
      </c>
      <c r="AM1128" s="4" t="s">
        <v>641</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200</v>
      </c>
      <c r="AM1129" s="4" t="s">
        <v>274</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200</v>
      </c>
      <c r="AM1130" s="4" t="s">
        <v>416</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200</v>
      </c>
      <c r="AM1131" s="4" t="s">
        <v>418</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200</v>
      </c>
      <c r="AM1132" s="4" t="s">
        <v>420</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200</v>
      </c>
      <c r="AM1133" s="4" t="s">
        <v>643</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200</v>
      </c>
      <c r="AM1134" s="4" t="s">
        <v>645</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200</v>
      </c>
      <c r="AM1135" s="4" t="s">
        <v>324</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200</v>
      </c>
      <c r="AM1136" s="4" t="s">
        <v>647</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200</v>
      </c>
      <c r="AM1137" s="4" t="s">
        <v>422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200</v>
      </c>
      <c r="AM1138" s="4" t="s">
        <v>276</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200</v>
      </c>
      <c r="AM1139" s="4" t="s">
        <v>649</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200</v>
      </c>
      <c r="AM1140" s="4" t="s">
        <v>326</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200</v>
      </c>
      <c r="AM1141" s="4" t="s">
        <v>651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200</v>
      </c>
      <c r="AM1142" s="4" t="s">
        <v>653</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200</v>
      </c>
      <c r="AM1143" s="4" t="s">
        <v>278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200</v>
      </c>
      <c r="AM1144" s="4" t="s">
        <v>424</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200</v>
      </c>
      <c r="AM1145" s="4" t="s">
        <v>426</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200</v>
      </c>
      <c r="AM1146" s="4" t="s">
        <v>655</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200</v>
      </c>
      <c r="AM1147" s="4" t="s">
        <v>428</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200</v>
      </c>
      <c r="AM1148" s="4" t="s">
        <v>657</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200</v>
      </c>
      <c r="AM1149" s="4" t="s">
        <v>328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200</v>
      </c>
      <c r="AM1150" s="4" t="s">
        <v>430</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200</v>
      </c>
      <c r="AM1151" s="4" t="s">
        <v>659</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200</v>
      </c>
      <c r="AM1152" s="4" t="s">
        <v>661</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200</v>
      </c>
      <c r="AM1153" s="4" t="s">
        <v>663</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200</v>
      </c>
      <c r="AM1154" s="4" t="s">
        <v>665</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200</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200</v>
      </c>
      <c r="AM1156" s="4" t="s">
        <v>668</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200</v>
      </c>
      <c r="AM1157" s="4" t="s">
        <v>670</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200</v>
      </c>
      <c r="AM1158" s="4" t="s">
        <v>672</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200</v>
      </c>
      <c r="AM1159" s="4" t="s">
        <v>674</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200</v>
      </c>
      <c r="AM1160" s="4" t="s">
        <v>1404</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200</v>
      </c>
      <c r="AM1161" s="4" t="s">
        <v>677</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200</v>
      </c>
      <c r="AM1162" s="4" t="s">
        <v>679</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202</v>
      </c>
      <c r="AM1163" s="4" t="s">
        <v>330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202</v>
      </c>
      <c r="AM1164" s="4" t="s">
        <v>942</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202</v>
      </c>
      <c r="AM1165" s="4" t="s">
        <v>432</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202</v>
      </c>
      <c r="AM1166" s="4" t="s">
        <v>681</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202</v>
      </c>
      <c r="AM1167" s="4" t="s">
        <v>280</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202</v>
      </c>
      <c r="AM1168" s="4" t="s">
        <v>1405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202</v>
      </c>
      <c r="AM1169" s="4" t="s">
        <v>282</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202</v>
      </c>
      <c r="AM1170" s="4" t="s">
        <v>434</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202</v>
      </c>
      <c r="AM1171" s="4" t="s">
        <v>1406</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202</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202</v>
      </c>
      <c r="AM1173" s="4" t="s">
        <v>944</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202</v>
      </c>
      <c r="AM1174" s="4" t="s">
        <v>1408</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202</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202</v>
      </c>
      <c r="AM1176" s="4" t="s">
        <v>284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202</v>
      </c>
      <c r="AM1177" s="4" t="s">
        <v>946</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202</v>
      </c>
      <c r="AM1178" s="4" t="s">
        <v>948</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202</v>
      </c>
      <c r="AM1179" s="4" t="s">
        <v>436</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202</v>
      </c>
      <c r="AM1180" s="4" t="s">
        <v>1410</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202</v>
      </c>
      <c r="AM1181" s="4" t="s">
        <v>438</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202</v>
      </c>
      <c r="AM1182" s="4" t="s">
        <v>1411</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202</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202</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202</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202</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202</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202</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202</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202</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202</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202</v>
      </c>
      <c r="AM1192" s="4" t="s">
        <v>683</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202</v>
      </c>
      <c r="AM1193" s="4" t="s">
        <v>1421</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202</v>
      </c>
      <c r="AM1194" s="4" t="s">
        <v>950</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202</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202</v>
      </c>
      <c r="AM1196" s="4" t="s">
        <v>1422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202</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202</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202</v>
      </c>
      <c r="AM1199" s="4" t="s">
        <v>1404</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202</v>
      </c>
      <c r="AM1200" s="4" t="s">
        <v>1425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202</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202</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202</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206</v>
      </c>
      <c r="AM1204" s="4" t="s">
        <v>685</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206</v>
      </c>
      <c r="AM1205" s="4" t="s">
        <v>952</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206</v>
      </c>
      <c r="AM1206" s="4" t="s">
        <v>687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206</v>
      </c>
      <c r="AM1207" s="4" t="s">
        <v>953</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206</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206</v>
      </c>
      <c r="AM1209" s="4" t="s">
        <v>956</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206</v>
      </c>
      <c r="AM1210" s="4" t="s">
        <v>1429</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206</v>
      </c>
      <c r="AM1211" s="4" t="s">
        <v>957</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206</v>
      </c>
      <c r="AM1212" s="4" t="s">
        <v>689</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206</v>
      </c>
      <c r="AM1213" s="4" t="s">
        <v>958</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206</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206</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206</v>
      </c>
      <c r="AM1216" s="4" t="s">
        <v>962</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206</v>
      </c>
      <c r="AM1217" s="4" t="s">
        <v>964</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206</v>
      </c>
      <c r="AM1218" s="4" t="s">
        <v>966</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206</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206</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206</v>
      </c>
      <c r="AM1221" s="4" t="s">
        <v>830</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206</v>
      </c>
      <c r="AM1222" s="4" t="s">
        <v>969</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206</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206</v>
      </c>
      <c r="AM1224" s="4" t="s">
        <v>972</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206</v>
      </c>
      <c r="AM1225" s="4" t="s">
        <v>1430</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206</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206</v>
      </c>
      <c r="AM1227" s="4" t="s">
        <v>974</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206</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206</v>
      </c>
      <c r="AM1229" s="4" t="s">
        <v>977</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206</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206</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206</v>
      </c>
      <c r="AM1232" s="4" t="s">
        <v>1432</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206</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206</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206</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206</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206</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206</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206</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206</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206</v>
      </c>
      <c r="AM1241" s="4" t="s">
        <v>1252</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206</v>
      </c>
      <c r="AM1242" s="4" t="s">
        <v>1441</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208</v>
      </c>
      <c r="AM1243" s="4" t="s">
        <v>690</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208</v>
      </c>
      <c r="AM1244" s="4" t="s">
        <v>1442</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208</v>
      </c>
      <c r="AM1245" s="4" t="s">
        <v>692</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208</v>
      </c>
      <c r="AM1246" s="4" t="s">
        <v>1443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208</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208</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208</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208</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208</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208</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208</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208</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208</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208</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208</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208</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208</v>
      </c>
      <c r="AM1259" s="4" t="s">
        <v>1206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208</v>
      </c>
      <c r="AM1260" s="4" t="s">
        <v>448</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208</v>
      </c>
      <c r="AM1261" s="4" t="s">
        <v>1456</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208</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208</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208</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208</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208</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208</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208</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208</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208</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208</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208</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211</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211</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211</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211</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211</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211</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211</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211</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211</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211</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211</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211</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211</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211</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211</v>
      </c>
      <c r="AM1287" s="4" t="s">
        <v>597</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211</v>
      </c>
      <c r="AM1288" s="4" t="s">
        <v>1482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211</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211</v>
      </c>
      <c r="AM1290" s="4" t="s">
        <v>1383</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211</v>
      </c>
      <c r="AM1291" s="4" t="s">
        <v>1484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216</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216</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216</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216</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216</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216</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216</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216</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216</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216</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216</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216</v>
      </c>
      <c r="AM1303" s="4" t="s">
        <v>774</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216</v>
      </c>
      <c r="AM1304" s="4" t="s">
        <v>1496</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216</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216</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216</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216</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216</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216</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219</v>
      </c>
      <c r="AM1311" s="4" t="s">
        <v>980</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219</v>
      </c>
      <c r="AM1312" s="4" t="s">
        <v>1503</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219</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219</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219</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219</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219</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219</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219</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219</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219</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219</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219</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219</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219</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219</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219</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219</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219</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219</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219</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219</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219</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219</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219</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219</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219</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222</v>
      </c>
      <c r="AM1338" s="4" t="s">
        <v>440</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222</v>
      </c>
      <c r="AM1339" s="4" t="s">
        <v>1529</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222</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222</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222</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222</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222</v>
      </c>
      <c r="AM1344" s="4" t="s">
        <v>1108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222</v>
      </c>
      <c r="AM1345" s="4" t="s">
        <v>1534</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222</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222</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222</v>
      </c>
      <c r="AM1348" s="4" t="s">
        <v>981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222</v>
      </c>
      <c r="AM1349" s="4" t="s">
        <v>983</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222</v>
      </c>
      <c r="AM1350" s="4" t="s">
        <v>1537</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222</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222</v>
      </c>
      <c r="AM1352" s="4" t="s">
        <v>442</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222</v>
      </c>
      <c r="AM1353" s="4" t="s">
        <v>985</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222</v>
      </c>
      <c r="AM1354" s="4" t="s">
        <v>1539</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222</v>
      </c>
      <c r="AM1355" s="4" t="s">
        <v>988</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222</v>
      </c>
      <c r="AM1356" s="4" t="s">
        <v>1540</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222</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222</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222</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222</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225</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225</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225</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225</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225</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225</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225</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225</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225</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225</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225</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225</v>
      </c>
      <c r="AM1372" s="4" t="s">
        <v>990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225</v>
      </c>
      <c r="AM1373" s="4" t="s">
        <v>1556</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225</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225</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225</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225</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225</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225</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228</v>
      </c>
      <c r="AM1380" s="4" t="s">
        <v>991</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228</v>
      </c>
      <c r="AM1381" s="4" t="s">
        <v>1563</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228</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228</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228</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228</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228</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228</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228</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228</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228</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228</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228</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228</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228</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228</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228</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228</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228</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228</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228</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228</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228</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228</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231</v>
      </c>
      <c r="AM1404" s="4" t="s">
        <v>993</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231</v>
      </c>
      <c r="AM1405" s="4" t="s">
        <v>1586</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231</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231</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231</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231</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231</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231</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231</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231</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231</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231</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231</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231</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231</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231</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231</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234</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234</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234</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234</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234</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234</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234</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234</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234</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234</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234</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234</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234</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234</v>
      </c>
      <c r="AM1434" s="4" t="s">
        <v>235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234</v>
      </c>
      <c r="AM1435" s="4" t="s">
        <v>1615</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234</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234</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234</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234</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234</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236</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236</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236</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236</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236</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236</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236</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236</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236</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236</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236</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236</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236</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236</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236</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236</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236</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236</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236</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236</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236</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236</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236</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236</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236</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236</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236</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236</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236</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236</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236</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236</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236</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236</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239</v>
      </c>
      <c r="AM1475" s="4" t="s">
        <v>995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239</v>
      </c>
      <c r="AM1476" s="4" t="s">
        <v>1655</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239</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239</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239</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239</v>
      </c>
      <c r="AM1480" s="4" t="s">
        <v>996</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239</v>
      </c>
      <c r="AM1481" s="4" t="s">
        <v>1659</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239</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239</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239</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239</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239</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239</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239</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239</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239</v>
      </c>
      <c r="AM1490" s="4" t="s">
        <v>998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239</v>
      </c>
      <c r="AM1491" s="4" t="s">
        <v>1668</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239</v>
      </c>
      <c r="AM1492" s="4" t="s">
        <v>694</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239</v>
      </c>
      <c r="AM1493" s="4" t="s">
        <v>1669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239</v>
      </c>
      <c r="AM1494" s="4" t="s">
        <v>696</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239</v>
      </c>
      <c r="AM1495" s="4" t="s">
        <v>1000</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239</v>
      </c>
      <c r="AM1496" s="4" t="s">
        <v>698</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239</v>
      </c>
      <c r="AM1497" s="4" t="s">
        <v>1670</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239</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239</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239</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239</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239</v>
      </c>
      <c r="AM1502" s="4" t="s">
        <v>700</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1952</v>
      </c>
      <c r="AM1503" s="4" t="s">
        <v>1953</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239</v>
      </c>
      <c r="AM1504" s="4" t="s">
        <v>1675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239</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239</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239</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239</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239</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239</v>
      </c>
      <c r="AM1510" s="4" t="s">
        <v>703</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239</v>
      </c>
      <c r="AM1511" s="4" t="s">
        <v>1681</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239</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239</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239</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239</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239</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239</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239</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239</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239</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239</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239</v>
      </c>
      <c r="AM1522" s="4" t="s">
        <v>1454</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239</v>
      </c>
      <c r="AM1523" s="4" t="s">
        <v>1692</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239</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239</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239</v>
      </c>
      <c r="AM1526" s="4" t="s">
        <v>701</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239</v>
      </c>
      <c r="AM1527" s="4" t="s">
        <v>1695</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239</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239</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239</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239</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239</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239</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239</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242</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242</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242</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242</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242</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242</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242</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242</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242</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242</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242</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242</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242</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242</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242</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242</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242</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242</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242</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242</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245</v>
      </c>
      <c r="AM1555" s="4" t="s">
        <v>1002</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245</v>
      </c>
      <c r="AM1556" s="4" t="s">
        <v>1723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245</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245</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245</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245</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245</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245</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245</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245</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245</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245</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245</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245</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245</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245</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245</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245</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245</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245</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245</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247</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247</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247</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247</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247</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247</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247</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247</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247</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247</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247</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247</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247</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247</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247</v>
      </c>
      <c r="AM1590" s="4" t="s">
        <v>726</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247</v>
      </c>
      <c r="AM1591" s="4" t="s">
        <v>1757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247</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247</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247</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247</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247</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247</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247</v>
      </c>
      <c r="AM1598" s="4" t="s">
        <v>832</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247</v>
      </c>
      <c r="AM1599" s="4" t="s">
        <v>1764</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247</v>
      </c>
      <c r="AM1600" s="4" t="s">
        <v>1271</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247</v>
      </c>
      <c r="AM1601" s="4" t="s">
        <v>1765</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247</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247</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247</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247</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247</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247</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247</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247</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247</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247</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247</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247</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247</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247</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247</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247</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247</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247</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247</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250</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250</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250</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250</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250</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250</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250</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250</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250</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250</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250</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250</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250</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250</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250</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250</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250</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250</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253</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253</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253</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253</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253</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253</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253</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253</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253</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253</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253</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253</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253</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253</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253</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253</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253</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253</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253</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253</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253</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253</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253</v>
      </c>
      <c r="AM1661" s="4" t="s">
        <v>774</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253</v>
      </c>
      <c r="AM1662" s="4" t="s">
        <v>1825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253</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253</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255</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255</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255</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255</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255</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255</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255</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255</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255</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255</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255</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255</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255</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255</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255</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255</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255</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255</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255</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255</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255</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255</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255</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255</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255</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255</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255</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255</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255</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255</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255</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255</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255</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255</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255</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255</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255</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255</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255</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255</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255</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255</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255</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258</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258</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258</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258</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258</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258</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258</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258</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258</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258</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258</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258</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258</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258</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258</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258</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258</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258</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258</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258</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258</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258</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258</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258</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258</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258</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258</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258</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258</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258</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258</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258</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258</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258</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258</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258</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258</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258</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258</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258</v>
      </c>
      <c r="AM1747" s="4" t="s">
        <v>1910</v>
      </c>
      <c r="AO1747" s="7"/>
      <c r="AP1747" s="7"/>
    </row>
    <row r="1748" spans="10:42" ht="13.8" thickBot="1">
      <c r="J1748" s="2"/>
      <c r="K1748" s="2"/>
      <c r="L1748" s="2"/>
      <c r="M1748" s="2"/>
      <c r="N1748" s="2"/>
      <c r="X1748" s="7"/>
      <c r="Y1748" s="7"/>
      <c r="Z1748" s="7"/>
      <c r="AA1748" s="7"/>
      <c r="AB1748" s="7"/>
      <c r="AC1748" s="7"/>
      <c r="AD1748" s="7"/>
      <c r="AE1748" s="7"/>
      <c r="AF1748" s="7"/>
      <c r="AG1748" s="7"/>
      <c r="AH1748" s="7"/>
      <c r="AJ1748" s="2"/>
      <c r="AL1748" s="5" t="s">
        <v>258</v>
      </c>
      <c r="AM1748" s="5" t="s">
        <v>1911</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e60fd174-b192-4fdb-8980-a9c623028ceb"/>
    <ds:schemaRef ds:uri="http://purl.org/dc/terms/"/>
    <ds:schemaRef ds:uri="http://purl.org/dc/dcmitype/"/>
    <ds:schemaRef ds:uri="http://purl.org/dc/elements/1.1/"/>
    <ds:schemaRef ds:uri="263dbbe5-076b-4606-a03b-9598f5f2f35a"/>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210</vt:i4>
      </vt:variant>
    </vt:vector>
  </HeadingPairs>
  <TitlesOfParts>
    <vt:vector size="219" baseType="lpstr">
      <vt:lpstr>基本情報入力シート</vt:lpstr>
      <vt:lpstr>別紙様式2-1（処遇改善加算対象サービス　総括表）</vt:lpstr>
      <vt:lpstr>別紙様式2-2（処遇改善加算対象外サービス　総括表）</vt:lpstr>
      <vt:lpstr>別紙様式2-3（個表） </vt:lpstr>
      <vt:lpstr>第１号様式（申請書）</vt:lpstr>
      <vt:lpstr>口座振込申出書</vt:lpstr>
      <vt:lpstr>参考（キャリアパス要件概要及びキャリアパス・賃金既定例）</vt:lpstr>
      <vt:lpstr>【県で使用】転記用データ</vt:lpstr>
      <vt:lpstr>【参考】数式用</vt:lpstr>
      <vt:lpstr>【県で使用】転記用データ!Print_Area</vt:lpstr>
      <vt:lpstr>基本情報入力シート!Print_Area</vt:lpstr>
      <vt:lpstr>口座振込申出書!Print_Area</vt:lpstr>
      <vt:lpstr>'参考（キャリアパス要件概要及びキャリアパス・賃金既定例）'!Print_Area</vt:lpstr>
      <vt:lpstr>'第１号様式（申請書）'!Print_Area</vt:lpstr>
      <vt:lpstr>'別紙様式2-1（処遇改善加算対象サービス　総括表）'!Print_Area</vt:lpstr>
      <vt:lpstr>'別紙様式2-2（処遇改善加算対象外サービス　総括表）'!Print_Area</vt:lpstr>
      <vt:lpstr>'別紙様式2-3（個表） '!Print_Area</vt:lpstr>
      <vt:lpstr>【県で使用】転記用データ!Print_Titles</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2026-04-03T02:46:32Z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