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14～（国庫）\01 発議用\交付要綱\施行用（黒字）\別紙様式１～１０\"/>
    </mc:Choice>
  </mc:AlternateContent>
  <xr:revisionPtr revIDLastSave="0" documentId="13_ncr:1_{613B4497-49B7-4032-88B2-8E85DC55F8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６" sheetId="32" r:id="rId1"/>
    <sheet name="記載例" sheetId="35" r:id="rId2"/>
    <sheet name="Sheet1" sheetId="26" r:id="rId3"/>
  </sheets>
  <externalReferences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記載例!$A$1:$J$44</definedName>
    <definedName name="_xlnm.Print_Area" localSheetId="0">別紙様式６!$A$1:$J$44</definedName>
    <definedName name="記載例" localSheetId="2" hidden="1">#REF!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5" l="1"/>
  <c r="H33" i="35"/>
  <c r="F32" i="35"/>
  <c r="E32" i="35"/>
  <c r="F31" i="35"/>
  <c r="E31" i="35"/>
  <c r="F30" i="35"/>
  <c r="E30" i="35"/>
  <c r="D19" i="35"/>
  <c r="F18" i="35"/>
  <c r="F17" i="35"/>
  <c r="F16" i="35"/>
  <c r="H33" i="32"/>
  <c r="F32" i="32"/>
  <c r="E32" i="32"/>
  <c r="F31" i="32"/>
  <c r="E31" i="32"/>
  <c r="F30" i="32"/>
  <c r="E30" i="32"/>
  <c r="G32" i="35" l="1"/>
  <c r="I32" i="35" s="1"/>
  <c r="G31" i="35"/>
  <c r="I31" i="35" s="1"/>
  <c r="G30" i="35"/>
  <c r="F19" i="35"/>
  <c r="H19" i="35" s="1"/>
  <c r="B25" i="35" s="1"/>
  <c r="G31" i="32"/>
  <c r="I31" i="32" s="1"/>
  <c r="G30" i="32"/>
  <c r="G32" i="32"/>
  <c r="I32" i="32" s="1"/>
  <c r="D19" i="32"/>
  <c r="F17" i="32"/>
  <c r="F18" i="32"/>
  <c r="F16" i="32"/>
  <c r="I30" i="35" l="1"/>
  <c r="I33" i="35" s="1"/>
  <c r="H40" i="35" s="1"/>
  <c r="F19" i="32"/>
  <c r="H19" i="32" s="1"/>
  <c r="D40" i="32" l="1"/>
  <c r="B25" i="32" l="1"/>
  <c r="I30" i="32" l="1"/>
  <c r="I33" i="32" s="1"/>
  <c r="H4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I9" authorId="0" shapeId="0" xr:uid="{547929B7-8F0E-41E7-A71F-83A840F0A1D1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<sst xmlns="http://schemas.openxmlformats.org/spreadsheetml/2006/main" count="122" uniqueCount="60">
  <si>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</si>
  <si>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</si>
  <si>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</si>
  <si>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</si>
  <si>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対象経費
（機器購入価格）</t>
    <rPh sb="0" eb="2">
      <t>タイショウ</t>
    </rPh>
    <rPh sb="2" eb="4">
      <t>ケイヒ</t>
    </rPh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</si>
  <si>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</si>
  <si>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</si>
  <si>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（B）</t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</si>
  <si>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</si>
  <si>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（A）</t>
    <phoneticPr fontId="2"/>
  </si>
  <si>
    <t>種別</t>
    <rPh sb="0" eb="2">
      <t>シュベツ</t>
    </rPh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</si>
  <si>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</si>
  <si>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</si>
  <si>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（H）</t>
    <phoneticPr fontId="2"/>
  </si>
  <si>
    <t>「業務改善支援」に該当するテクノロジー（介護ソフト含む）</t>
    <rPh sb="1" eb="3">
      <t>ギョウム</t>
    </rPh>
    <rPh sb="3" eb="5">
      <t>カイゼン</t>
    </rPh>
    <rPh sb="5" eb="7">
      <t>シエン</t>
    </rPh>
    <rPh sb="9" eb="11">
      <t>ガイトウ</t>
    </rPh>
    <rPh sb="20" eb="22">
      <t>カイゴ</t>
    </rPh>
    <rPh sb="25" eb="26">
      <t>フク</t>
    </rPh>
    <phoneticPr fontId="2"/>
  </si>
  <si>
    <t>連動することで効果が高まると判断できるテクノロジー</t>
    <rPh sb="0" eb="2">
      <t>レンドウ</t>
    </rPh>
    <rPh sb="7" eb="9">
      <t>コウカ</t>
    </rPh>
    <rPh sb="10" eb="11">
      <t>タカ</t>
    </rPh>
    <rPh sb="14" eb="16">
      <t>ハンダン</t>
    </rPh>
    <phoneticPr fontId="2"/>
  </si>
  <si>
    <t>●●●●●</t>
    <phoneticPr fontId="2"/>
  </si>
  <si>
    <t>☆☆☆☆</t>
    <phoneticPr fontId="2"/>
  </si>
  <si>
    <t>△△△△</t>
    <phoneticPr fontId="2"/>
  </si>
  <si>
    <t>機器名</t>
    <rPh sb="0" eb="3">
      <t>キキメイ</t>
    </rPh>
    <phoneticPr fontId="2"/>
  </si>
  <si>
    <t>（１）主として導入する「介護業務支援」に該当するテクノロジー（介護ソフト含む）</t>
    <rPh sb="3" eb="4">
      <t>シュ</t>
    </rPh>
    <rPh sb="7" eb="9">
      <t>ドウニュウ</t>
    </rPh>
    <rPh sb="12" eb="14">
      <t>カイゴ</t>
    </rPh>
    <rPh sb="14" eb="16">
      <t>ギョウム</t>
    </rPh>
    <rPh sb="16" eb="18">
      <t>シエン</t>
    </rPh>
    <rPh sb="20" eb="22">
      <t>ガイトウ</t>
    </rPh>
    <rPh sb="31" eb="33">
      <t>カイゴ</t>
    </rPh>
    <rPh sb="36" eb="37">
      <t>フク</t>
    </rPh>
    <phoneticPr fontId="2"/>
  </si>
  <si>
    <t>①</t>
    <phoneticPr fontId="2"/>
  </si>
  <si>
    <t>②</t>
    <phoneticPr fontId="2"/>
  </si>
  <si>
    <t>-</t>
    <phoneticPr fontId="2"/>
  </si>
  <si>
    <t>基準額</t>
    <rPh sb="0" eb="3">
      <t>キジュンガク</t>
    </rPh>
    <phoneticPr fontId="2"/>
  </si>
  <si>
    <t>（３）ケアプランデータ連携活用による加算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</si>
  <si>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（１）基準額(円）</t>
    <rPh sb="3" eb="6">
      <t>キジュンガク</t>
    </rPh>
    <rPh sb="7" eb="8">
      <t>エン</t>
    </rPh>
    <phoneticPr fontId="2"/>
  </si>
  <si>
    <t>◇◇◇◇</t>
    <phoneticPr fontId="2"/>
  </si>
  <si>
    <t>(J)</t>
    <phoneticPr fontId="2"/>
  </si>
  <si>
    <t>（２）上記（１）と連動することで効果が高まるとされるテクノロジー（通信環境整備も含む）</t>
    <rPh sb="3" eb="5">
      <t>ジョウキ</t>
    </rPh>
    <rPh sb="9" eb="11">
      <t>レンドウ</t>
    </rPh>
    <rPh sb="16" eb="18">
      <t>コウカ</t>
    </rPh>
    <rPh sb="19" eb="20">
      <t>タカ</t>
    </rPh>
    <rPh sb="33" eb="35">
      <t>ツウシン</t>
    </rPh>
    <rPh sb="35" eb="37">
      <t>カンキョウ</t>
    </rPh>
    <rPh sb="37" eb="39">
      <t>セイビ</t>
    </rPh>
    <rPh sb="40" eb="41">
      <t>フク</t>
    </rPh>
    <phoneticPr fontId="2"/>
  </si>
  <si>
    <r>
      <t>事業所名：</t>
    </r>
    <r>
      <rPr>
        <sz val="12"/>
        <color rgb="FFFF0000"/>
        <rFont val="ＭＳ 明朝"/>
        <family val="1"/>
        <charset val="128"/>
      </rPr>
      <t>特別養護老人ホーム〇〇ホーム</t>
    </r>
    <rPh sb="0" eb="3">
      <t>ジギョウショ</t>
    </rPh>
    <rPh sb="3" eb="4">
      <t>メイ</t>
    </rPh>
    <phoneticPr fontId="2"/>
  </si>
  <si>
    <r>
      <t>法人名　：</t>
    </r>
    <r>
      <rPr>
        <sz val="12"/>
        <color rgb="FFFF0000"/>
        <rFont val="ＭＳ 明朝"/>
        <family val="1"/>
        <charset val="128"/>
      </rPr>
      <t>社会福祉法人〇〇会</t>
    </r>
    <rPh sb="0" eb="2">
      <t>ホウジン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</si>
  <si>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</si>
  <si>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</si>
  <si>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</si>
  <si>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（M）</t>
    <phoneticPr fontId="2"/>
  </si>
  <si>
    <t>台</t>
    <rPh sb="0" eb="1">
      <t>ダイ</t>
    </rPh>
    <phoneticPr fontId="2"/>
  </si>
  <si>
    <t>　　　　　　種別
①：タブレット、PC等
②：その他（介護ロボット、通信環境整備等）</t>
    <rPh sb="6" eb="8">
      <t>シュベツ</t>
    </rPh>
    <rPh sb="19" eb="20">
      <t>ナド</t>
    </rPh>
    <rPh sb="25" eb="26">
      <t>タ</t>
    </rPh>
    <rPh sb="27" eb="29">
      <t>カイゴ</t>
    </rPh>
    <rPh sb="34" eb="36">
      <t>ツウシン</t>
    </rPh>
    <rPh sb="36" eb="38">
      <t>カンキョウ</t>
    </rPh>
    <rPh sb="38" eb="40">
      <t>セイビ</t>
    </rPh>
    <rPh sb="40" eb="41">
      <t>ナド</t>
    </rPh>
    <phoneticPr fontId="2"/>
  </si>
  <si>
    <t>（I）</t>
    <phoneticPr fontId="2"/>
  </si>
  <si>
    <t>(K)</t>
    <phoneticPr fontId="2"/>
  </si>
  <si>
    <t>(L)</t>
    <phoneticPr fontId="2"/>
  </si>
  <si>
    <t>①</t>
  </si>
  <si>
    <t>②</t>
  </si>
  <si>
    <t>（D）</t>
    <phoneticPr fontId="2"/>
  </si>
  <si>
    <t>基準額(円）
(A)-(D)</t>
    <rPh sb="0" eb="3">
      <t>キジュンガク</t>
    </rPh>
    <phoneticPr fontId="2"/>
  </si>
  <si>
    <t>(E)</t>
    <phoneticPr fontId="2"/>
  </si>
  <si>
    <t>（F）</t>
    <phoneticPr fontId="2"/>
  </si>
  <si>
    <t>(G)</t>
    <phoneticPr fontId="2"/>
  </si>
  <si>
    <t>補助率を乗じて
得た額
（F）×3/4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</si>
  <si>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1台当たり申請額
※（G）と（H）の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</si>
  <si>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🔶🔶🔶🔶</t>
    <phoneticPr fontId="2"/>
  </si>
  <si>
    <t>●●
××
△△
▲▲
■■</t>
    <phoneticPr fontId="2"/>
  </si>
  <si>
    <r>
      <t>別紙様式</t>
    </r>
    <r>
      <rPr>
        <sz val="12"/>
        <color rgb="FFFF0000"/>
        <rFont val="ＭＳ 明朝"/>
        <family val="1"/>
        <charset val="128"/>
      </rPr>
      <t>６</t>
    </r>
    <rPh sb="2" eb="4">
      <t>ヨウシキ</t>
    </rPh>
    <phoneticPr fontId="2"/>
  </si>
  <si>
    <t>介護テクノロジーパッケージ型導入支援経費精算額調書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2">
      <t>セイサン</t>
    </rPh>
    <rPh sb="22" eb="23">
      <t>ガク</t>
    </rPh>
    <rPh sb="23" eb="25">
      <t>チョウショ</t>
    </rPh>
    <phoneticPr fontId="2"/>
  </si>
  <si>
    <t>補助金精算額
（E）と（I）×(J)の少ない額</t>
    <rPh sb="0" eb="3">
      <t>ホジョキン</t>
    </rPh>
    <rPh sb="3" eb="5">
      <t>セイサン</t>
    </rPh>
    <rPh sb="5" eb="6">
      <t>ガク</t>
    </rPh>
    <rPh sb="19" eb="20">
      <t>スク</t>
    </rPh>
    <rPh sb="22" eb="23">
      <t>ガク</t>
    </rPh>
    <phoneticPr fontId="2"/>
  </si>
  <si>
    <t>交付決定額（円）</t>
    <rPh sb="0" eb="4">
      <t>コウフケッテイ</t>
    </rPh>
    <rPh sb="4" eb="5">
      <t>ガク</t>
    </rPh>
    <rPh sb="6" eb="7">
      <t>エン</t>
    </rPh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</si>
  <si>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</si>
  <si>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別紙様式６</t>
    <rPh sb="2" eb="4">
      <t>ヨウシキ</t>
    </rPh>
    <phoneticPr fontId="2"/>
  </si>
  <si>
    <t>補助金精算額計
(D)+(K)+(L)と(M)の少ない額</t>
    <rPh sb="0" eb="3">
      <t>ホジョキン</t>
    </rPh>
    <rPh sb="3" eb="5">
      <t>セイサン</t>
    </rPh>
    <rPh sb="5" eb="6">
      <t>ガク</t>
    </rPh>
    <rPh sb="6" eb="7">
      <t>ケイ</t>
    </rPh>
    <phoneticPr fontId="2"/>
  </si>
  <si>
    <t>補助金精算額
（A）と（B）の少ない額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</si>
</sst>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ＪＳＰ明朝"/>
      <family val="1"/>
      <charset val="128"/>
    </font>
    <font>
      <sz val="12"/>
      <color rgb="FFFF0000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38" fontId="0" fillId="0" borderId="0" xfId="1" applyFont="1" applyAlignment="1"/>
    <xf numFmtId="0" fontId="5" fillId="0" borderId="0" xfId="0" applyFont="1" applyAlignment="1">
      <alignment vertical="center"/>
    </xf>
    <xf numFmtId="38" fontId="5" fillId="0" borderId="0" xfId="1" quotePrefix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2" borderId="15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38" fontId="5" fillId="2" borderId="23" xfId="1" quotePrefix="1" applyFont="1" applyFill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38" fontId="5" fillId="0" borderId="23" xfId="1" applyFont="1" applyBorder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38" fontId="11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8" fontId="11" fillId="0" borderId="4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5" fillId="0" borderId="0" xfId="0" applyNumberFormat="1" applyFont="1"/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 wrapText="1"/>
    </xf>
    <xf numFmtId="38" fontId="5" fillId="2" borderId="1" xfId="0" applyNumberFormat="1" applyFont="1" applyFill="1" applyBorder="1" applyAlignment="1">
      <alignment horizontal="right" vertical="center"/>
    </xf>
    <xf numFmtId="38" fontId="5" fillId="2" borderId="2" xfId="0" applyNumberFormat="1" applyFont="1" applyFill="1" applyBorder="1" applyAlignment="1">
      <alignment horizontal="right" vertical="center"/>
    </xf>
    <xf numFmtId="38" fontId="5" fillId="2" borderId="48" xfId="1" applyFont="1" applyFill="1" applyBorder="1" applyAlignment="1">
      <alignment horizontal="right" vertical="center"/>
    </xf>
    <xf numFmtId="38" fontId="5" fillId="2" borderId="5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8" fontId="5" fillId="0" borderId="49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5" fillId="0" borderId="39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8" fontId="5" fillId="2" borderId="43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 wrapText="1"/>
    </xf>
    <xf numFmtId="38" fontId="5" fillId="0" borderId="42" xfId="1" applyFont="1" applyFill="1" applyBorder="1" applyAlignment="1">
      <alignment horizontal="right" vertical="center" wrapText="1"/>
    </xf>
    <xf numFmtId="38" fontId="5" fillId="0" borderId="33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38" fontId="5" fillId="0" borderId="34" xfId="1" applyFont="1" applyFill="1" applyBorder="1" applyAlignment="1">
      <alignment horizontal="right" vertical="center" wrapText="1"/>
    </xf>
    <xf numFmtId="38" fontId="5" fillId="0" borderId="37" xfId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38" fontId="5" fillId="2" borderId="43" xfId="1" applyFont="1" applyFill="1" applyBorder="1" applyAlignment="1">
      <alignment horizontal="right" vertical="center" wrapText="1"/>
    </xf>
    <xf numFmtId="38" fontId="5" fillId="2" borderId="44" xfId="1" applyFont="1" applyFill="1" applyBorder="1" applyAlignment="1">
      <alignment horizontal="right" vertical="center" wrapText="1"/>
    </xf>
    <xf numFmtId="38" fontId="5" fillId="2" borderId="31" xfId="1" applyFont="1" applyFill="1" applyBorder="1" applyAlignment="1">
      <alignment horizontal="right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2" borderId="26" xfId="1" applyFont="1" applyFill="1" applyBorder="1" applyAlignment="1">
      <alignment horizontal="right" vertical="center" wrapText="1"/>
    </xf>
    <xf numFmtId="38" fontId="5" fillId="2" borderId="27" xfId="1" applyFont="1" applyFill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/>
    </xf>
    <xf numFmtId="38" fontId="5" fillId="2" borderId="4" xfId="0" applyNumberFormat="1" applyFont="1" applyFill="1" applyBorder="1" applyAlignment="1">
      <alignment horizontal="right" vertical="center"/>
    </xf>
    <xf numFmtId="3" fontId="5" fillId="0" borderId="28" xfId="0" quotePrefix="1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5" fillId="2" borderId="14" xfId="0" applyNumberFormat="1" applyFont="1" applyFill="1" applyBorder="1" applyAlignment="1">
      <alignment horizontal="center" vertical="center"/>
    </xf>
    <xf numFmtId="38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2" borderId="10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 wrapText="1"/>
    </xf>
    <xf numFmtId="38" fontId="11" fillId="2" borderId="29" xfId="1" applyFont="1" applyFill="1" applyBorder="1" applyAlignment="1">
      <alignment horizontal="right" vertical="center" wrapText="1"/>
    </xf>
    <xf numFmtId="38" fontId="11" fillId="2" borderId="30" xfId="1" applyFont="1" applyFill="1" applyBorder="1" applyAlignment="1">
      <alignment horizontal="right" vertical="center" wrapText="1"/>
    </xf>
    <xf numFmtId="38" fontId="11" fillId="0" borderId="34" xfId="1" applyFont="1" applyFill="1" applyBorder="1" applyAlignment="1">
      <alignment horizontal="right" vertical="center" wrapText="1"/>
    </xf>
    <xf numFmtId="38" fontId="11" fillId="0" borderId="37" xfId="1" applyFont="1" applyFill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right" vertical="center"/>
    </xf>
    <xf numFmtId="38" fontId="11" fillId="2" borderId="26" xfId="1" applyFont="1" applyFill="1" applyBorder="1" applyAlignment="1">
      <alignment horizontal="right" vertical="center" wrapText="1"/>
    </xf>
    <xf numFmtId="38" fontId="11" fillId="2" borderId="27" xfId="1" applyFont="1" applyFill="1" applyBorder="1" applyAlignment="1">
      <alignment horizontal="right" vertical="center" wrapText="1"/>
    </xf>
    <xf numFmtId="38" fontId="11" fillId="0" borderId="33" xfId="1" applyFont="1" applyFill="1" applyBorder="1" applyAlignment="1">
      <alignment horizontal="right" vertical="center" wrapText="1"/>
    </xf>
    <xf numFmtId="38" fontId="11" fillId="0" borderId="38" xfId="1" applyFont="1" applyFill="1" applyBorder="1" applyAlignment="1">
      <alignment horizontal="righ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3" fontId="11" fillId="0" borderId="28" xfId="0" quotePrefix="1" applyNumberFormat="1" applyFont="1" applyBorder="1" applyAlignment="1">
      <alignment horizontal="right" vertical="center"/>
    </xf>
    <xf numFmtId="38" fontId="11" fillId="2" borderId="31" xfId="1" applyFont="1" applyFill="1" applyBorder="1" applyAlignment="1">
      <alignment horizontal="right" vertical="center" wrapText="1"/>
    </xf>
    <xf numFmtId="38" fontId="11" fillId="2" borderId="32" xfId="1" applyFont="1" applyFill="1" applyBorder="1" applyAlignment="1">
      <alignment horizontal="right" vertical="center" wrapText="1"/>
    </xf>
    <xf numFmtId="38" fontId="11" fillId="0" borderId="41" xfId="1" applyFont="1" applyFill="1" applyBorder="1" applyAlignment="1">
      <alignment horizontal="right" vertical="center" wrapText="1"/>
    </xf>
    <xf numFmtId="38" fontId="11" fillId="0" borderId="42" xfId="1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2.49.34\disk1\backupNAS\20240718022712_failed\SHAFUKU\disk1\30%20&#39640;&#40802;&#31119;&#31049;&#35506;\200%20&#26045;&#35373;&#31119;&#31049;&#25285;&#24403;\30%20ICT&#31561;&#12434;&#27963;&#29992;&#12375;&#12383;&#20171;&#35703;&#29694;&#22580;&#29983;&#29987;&#24615;&#21521;&#19978;&#25903;&#25588;&#20107;&#26989;\&#30476;&#20132;&#20184;&#35201;&#32177;\R7.5&#12295;&#65374;&#65288;&#22269;&#24235;&#65289;\01%20&#30330;&#35696;&#29992;\&#20132;&#20184;&#35201;&#32177;&#65288;&#26696;&#65289;\&#30330;&#35696;&#29992;&#65288;&#36196;&#23383;&#65289;\&#21029;&#32025;&#27096;&#24335;&#65297;&#65374;&#65297;&#65296;\&#21029;&#32025;&#27096;&#24335;&#65297;&#65288;&#20171;&#35703;&#12486;&#12463;&#12494;&#12525;&#12472;&#12540;&#23566;&#20837;&#32076;&#36027;&#25152;&#35201;&#38989;&#35519;&#26360;&#65289;.xlsx" TargetMode="External"/><Relationship Id="rId1" Type="http://schemas.openxmlformats.org/officeDocument/2006/relationships/externalLinkPath" Target="/backupNAS/20240718022712_failed/SHAFUKU/disk1/30%20&#39640;&#40802;&#31119;&#31049;&#35506;/200%20&#26045;&#35373;&#31119;&#31049;&#25285;&#24403;/30%20ICT&#31561;&#12434;&#27963;&#29992;&#12375;&#12383;&#20171;&#35703;&#29694;&#22580;&#29983;&#29987;&#24615;&#21521;&#19978;&#25903;&#25588;&#20107;&#26989;/&#30476;&#20132;&#20184;&#35201;&#32177;/R7.7&#12295;&#65374;&#65288;&#22269;&#24235;&#65289;/01%20&#30330;&#35696;&#29992;/&#20132;&#20184;&#35201;&#32177;&#65288;&#26696;&#65289;/&#30330;&#35696;&#29992;&#65288;&#36196;&#23383;&#65289;/&#21029;&#32025;&#27096;&#24335;&#65297;&#65374;&#65297;&#65296;/&#21029;&#32025;&#27096;&#24335;&#65297;&#65288;&#20171;&#35703;&#12486;&#12463;&#12494;&#12525;&#12472;&#12540;&#23566;&#20837;&#32076;&#36027;&#25152;&#35201;&#38989;&#3551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様式１"/>
      <sheetName val="記載例"/>
      <sheetName val="Sheet1"/>
    </sheetNames>
    <sheetDataSet>
      <sheetData sheetId="0"/>
      <sheetData sheetId="1"/>
      <sheetData sheetId="2">
        <row r="12">
          <cell r="A12" t="str">
            <v>①</v>
          </cell>
          <cell r="B12">
            <v>100000</v>
          </cell>
        </row>
        <row r="13">
          <cell r="A13" t="str">
            <v>②</v>
          </cell>
          <cell r="B1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733E-D99E-42AD-A602-5C85D837B47B}">
  <sheetPr codeName="Sheet1">
    <tabColor theme="3" tint="-0.249977111117893"/>
  </sheetPr>
  <dimension ref="B2:I44"/>
  <sheetViews>
    <sheetView showGridLines="0" showZeros="0" tabSelected="1" view="pageBreakPreview" zoomScaleNormal="100" zoomScaleSheetLayoutView="100" workbookViewId="0">
      <selection activeCell="H14" sqref="H14:I14"/>
    </sheetView>
  </sheetViews>
  <sheetFormatPr defaultColWidth="9" defaultRowHeight="13.2"/>
  <cols>
    <col min="1" max="1" width="9" style="5"/>
    <col min="2" max="2" width="32.5546875" style="5" customWidth="1"/>
    <col min="3" max="3" width="27.77734375" style="5" customWidth="1"/>
    <col min="4" max="5" width="19.6640625" style="5" customWidth="1"/>
    <col min="6" max="6" width="13.77734375" style="5" customWidth="1"/>
    <col min="7" max="7" width="23.44140625" style="5" customWidth="1"/>
    <col min="8" max="8" width="14" style="5" customWidth="1"/>
    <col min="9" max="9" width="21" style="5" customWidth="1"/>
    <col min="10" max="16384" width="9" style="5"/>
  </cols>
  <sheetData>
    <row r="2" spans="2:9" ht="18.75" customHeight="1">
      <c r="B2" s="1" t="s">
        <v>57</v>
      </c>
      <c r="C2" s="1"/>
      <c r="D2" s="2"/>
      <c r="E2" s="3"/>
      <c r="F2" s="3"/>
      <c r="G2" s="3"/>
      <c r="H2" s="3"/>
      <c r="I2" s="3"/>
    </row>
    <row r="3" spans="2:9" ht="30" customHeight="1">
      <c r="B3" s="119" t="s">
        <v>53</v>
      </c>
      <c r="C3" s="119"/>
      <c r="D3" s="119"/>
      <c r="E3" s="119"/>
      <c r="F3" s="119"/>
      <c r="G3" s="119"/>
      <c r="H3" s="119"/>
      <c r="I3" s="119"/>
    </row>
    <row r="4" spans="2:9" ht="19.5" customHeight="1">
      <c r="B4" s="4"/>
      <c r="C4" s="4"/>
      <c r="D4" s="4"/>
      <c r="F4" s="9"/>
      <c r="G4" s="118" t="s">
        <v>6</v>
      </c>
      <c r="H4" s="118"/>
      <c r="I4" s="118"/>
    </row>
    <row r="5" spans="2:9" ht="18.75" customHeight="1">
      <c r="B5" s="115"/>
      <c r="C5" s="115"/>
      <c r="D5" s="1"/>
      <c r="F5" s="9"/>
      <c r="G5" s="117" t="s">
        <v>5</v>
      </c>
      <c r="H5" s="117"/>
      <c r="I5" s="117"/>
    </row>
    <row r="6" spans="2:9" ht="12" customHeight="1" thickBot="1">
      <c r="B6" s="116"/>
      <c r="C6" s="116"/>
      <c r="D6" s="1"/>
      <c r="E6" s="1"/>
      <c r="F6" s="1"/>
      <c r="G6" s="1"/>
      <c r="H6" s="3"/>
      <c r="I6" s="3"/>
    </row>
    <row r="7" spans="2:9" ht="18" customHeight="1">
      <c r="B7" s="15" t="s">
        <v>26</v>
      </c>
      <c r="C7" s="9"/>
      <c r="D7" s="1"/>
      <c r="E7" s="1"/>
      <c r="F7" s="1"/>
      <c r="H7" s="3"/>
      <c r="I7" s="18" t="s">
        <v>55</v>
      </c>
    </row>
    <row r="8" spans="2:9" ht="15" customHeight="1" thickBot="1">
      <c r="B8" s="17" t="s">
        <v>9</v>
      </c>
      <c r="C8" s="1"/>
      <c r="D8" s="1"/>
      <c r="E8" s="1"/>
      <c r="F8" s="1"/>
      <c r="H8" s="3"/>
      <c r="I8" s="17" t="s">
        <v>35</v>
      </c>
    </row>
    <row r="9" spans="2:9" ht="42.6" customHeight="1" thickBot="1">
      <c r="B9" s="16">
        <v>9000000</v>
      </c>
      <c r="C9" s="10"/>
      <c r="D9" s="1"/>
      <c r="E9" s="1"/>
      <c r="F9" s="1"/>
      <c r="H9" s="3"/>
      <c r="I9" s="19"/>
    </row>
    <row r="10" spans="2:9" ht="7.8" customHeight="1">
      <c r="B10" s="1"/>
      <c r="C10" s="1"/>
      <c r="D10" s="1"/>
      <c r="E10" s="1"/>
      <c r="F10" s="1"/>
      <c r="G10" s="1"/>
      <c r="H10" s="3"/>
      <c r="I10" s="3"/>
    </row>
    <row r="11" spans="2:9" ht="18" customHeight="1">
      <c r="B11" s="9" t="s">
        <v>20</v>
      </c>
      <c r="C11" s="1"/>
      <c r="D11" s="1"/>
      <c r="E11" s="1"/>
      <c r="F11" s="1"/>
      <c r="G11" s="1"/>
      <c r="H11" s="3"/>
      <c r="I11" s="3"/>
    </row>
    <row r="12" spans="2:9" ht="7.8" customHeight="1" thickBot="1">
      <c r="B12" s="9"/>
      <c r="C12" s="1"/>
      <c r="D12" s="1"/>
      <c r="E12" s="1"/>
      <c r="F12" s="1"/>
      <c r="G12" s="1"/>
      <c r="H12" s="3"/>
      <c r="I12" s="3"/>
    </row>
    <row r="13" spans="2:9" s="6" customFormat="1" ht="60" customHeight="1">
      <c r="B13" s="103" t="s">
        <v>2</v>
      </c>
      <c r="C13" s="86"/>
      <c r="D13" s="86" t="s">
        <v>4</v>
      </c>
      <c r="E13" s="86"/>
      <c r="F13" s="73" t="s">
        <v>8</v>
      </c>
      <c r="G13" s="102"/>
      <c r="H13" s="73" t="s">
        <v>59</v>
      </c>
      <c r="I13" s="74"/>
    </row>
    <row r="14" spans="2:9" s="21" customFormat="1" ht="15" customHeight="1" thickBot="1">
      <c r="B14" s="114"/>
      <c r="C14" s="85"/>
      <c r="D14" s="85" t="s">
        <v>7</v>
      </c>
      <c r="E14" s="85"/>
      <c r="F14" s="71" t="s">
        <v>3</v>
      </c>
      <c r="G14" s="101"/>
      <c r="H14" s="71" t="s">
        <v>43</v>
      </c>
      <c r="I14" s="72"/>
    </row>
    <row r="15" spans="2:9" s="21" customFormat="1" ht="15" customHeight="1">
      <c r="B15" s="110"/>
      <c r="C15" s="111"/>
      <c r="D15" s="100" t="s">
        <v>0</v>
      </c>
      <c r="E15" s="100"/>
      <c r="F15" s="83" t="s">
        <v>0</v>
      </c>
      <c r="G15" s="95"/>
      <c r="H15" s="83" t="s">
        <v>0</v>
      </c>
      <c r="I15" s="84"/>
    </row>
    <row r="16" spans="2:9" ht="51" customHeight="1">
      <c r="B16" s="112"/>
      <c r="C16" s="113"/>
      <c r="D16" s="99"/>
      <c r="E16" s="99"/>
      <c r="F16" s="93">
        <f>ROUNDDOWN(D16*3/4,0)</f>
        <v>0</v>
      </c>
      <c r="G16" s="94"/>
      <c r="H16" s="81"/>
      <c r="I16" s="82"/>
    </row>
    <row r="17" spans="2:9" ht="66" customHeight="1">
      <c r="B17" s="108"/>
      <c r="C17" s="109"/>
      <c r="D17" s="98"/>
      <c r="E17" s="98"/>
      <c r="F17" s="91">
        <f t="shared" ref="F17:F18" si="0">ROUNDDOWN(D17*3/4,0)</f>
        <v>0</v>
      </c>
      <c r="G17" s="92"/>
      <c r="H17" s="79"/>
      <c r="I17" s="80"/>
    </row>
    <row r="18" spans="2:9" ht="66" customHeight="1" thickBot="1">
      <c r="B18" s="106"/>
      <c r="C18" s="107"/>
      <c r="D18" s="97"/>
      <c r="E18" s="97"/>
      <c r="F18" s="89">
        <f t="shared" si="0"/>
        <v>0</v>
      </c>
      <c r="G18" s="90"/>
      <c r="H18" s="77"/>
      <c r="I18" s="78"/>
    </row>
    <row r="19" spans="2:9" ht="66" customHeight="1" thickBot="1">
      <c r="B19" s="104" t="s">
        <v>1</v>
      </c>
      <c r="C19" s="105"/>
      <c r="D19" s="96">
        <f>SUM(D16:E18)</f>
        <v>0</v>
      </c>
      <c r="E19" s="96"/>
      <c r="F19" s="87">
        <f>SUM(F16:G18)</f>
        <v>0</v>
      </c>
      <c r="G19" s="88"/>
      <c r="H19" s="75">
        <f>ROUNDDOWN(MIN(B9,F19),-3)</f>
        <v>0</v>
      </c>
      <c r="I19" s="76"/>
    </row>
    <row r="20" spans="2:9" ht="16.8" customHeight="1">
      <c r="B20" s="1"/>
      <c r="C20" s="1"/>
      <c r="D20" s="1"/>
      <c r="E20" s="46"/>
      <c r="F20" s="1"/>
      <c r="G20" s="1"/>
      <c r="H20" s="3"/>
      <c r="I20" s="3"/>
    </row>
    <row r="21" spans="2:9" ht="14.4" customHeight="1">
      <c r="B21" s="1" t="s">
        <v>29</v>
      </c>
      <c r="C21" s="1"/>
      <c r="D21" s="1"/>
      <c r="E21" s="1"/>
      <c r="F21" s="1"/>
      <c r="G21" s="1"/>
      <c r="H21" s="1"/>
      <c r="I21" s="1"/>
    </row>
    <row r="22" spans="2:9" ht="14.4" customHeight="1" thickBot="1">
      <c r="B22" s="20"/>
      <c r="C22" s="1"/>
      <c r="D22" s="1"/>
      <c r="E22" s="1"/>
      <c r="F22" s="1"/>
      <c r="G22" s="1"/>
      <c r="H22" s="1"/>
      <c r="I22" s="1"/>
    </row>
    <row r="23" spans="2:9" ht="40.799999999999997" customHeight="1">
      <c r="B23" s="103" t="s">
        <v>44</v>
      </c>
      <c r="C23" s="123"/>
      <c r="D23" s="1"/>
      <c r="E23" s="1"/>
      <c r="F23" s="1"/>
      <c r="G23" s="1"/>
      <c r="H23" s="1"/>
      <c r="I23" s="1"/>
    </row>
    <row r="24" spans="2:9" ht="16.2" customHeight="1" thickBot="1">
      <c r="B24" s="114" t="s">
        <v>45</v>
      </c>
      <c r="C24" s="122"/>
      <c r="D24" s="1"/>
      <c r="E24" s="1"/>
      <c r="F24" s="1"/>
      <c r="G24" s="1"/>
      <c r="H24" s="1"/>
      <c r="I24" s="1"/>
    </row>
    <row r="25" spans="2:9" ht="60.6" customHeight="1" thickBot="1">
      <c r="B25" s="120">
        <f>B9-H19</f>
        <v>9000000</v>
      </c>
      <c r="C25" s="121"/>
      <c r="D25" s="1"/>
      <c r="E25" s="1"/>
      <c r="F25" s="1"/>
      <c r="G25" s="1"/>
      <c r="H25" s="1"/>
      <c r="I25" s="1"/>
    </row>
    <row r="26" spans="2:9" ht="11.25" customHeight="1" thickBot="1">
      <c r="B26" s="1"/>
      <c r="C26" s="1"/>
      <c r="D26" s="1"/>
      <c r="E26" s="1"/>
      <c r="F26" s="1"/>
      <c r="G26" s="1"/>
      <c r="H26" s="1"/>
      <c r="I26" s="1"/>
    </row>
    <row r="27" spans="2:9" ht="94.8" customHeight="1">
      <c r="B27" s="47" t="s">
        <v>37</v>
      </c>
      <c r="C27" s="32" t="s">
        <v>19</v>
      </c>
      <c r="D27" s="32" t="s">
        <v>4</v>
      </c>
      <c r="E27" s="32" t="s">
        <v>48</v>
      </c>
      <c r="F27" s="32" t="s">
        <v>33</v>
      </c>
      <c r="G27" s="32" t="s">
        <v>49</v>
      </c>
      <c r="H27" s="32" t="s">
        <v>34</v>
      </c>
      <c r="I27" s="48" t="s">
        <v>54</v>
      </c>
    </row>
    <row r="28" spans="2:9" ht="15" customHeight="1" thickBot="1">
      <c r="B28" s="34"/>
      <c r="C28" s="33"/>
      <c r="D28" s="33" t="s">
        <v>46</v>
      </c>
      <c r="E28" s="33" t="s">
        <v>47</v>
      </c>
      <c r="F28" s="33" t="s">
        <v>13</v>
      </c>
      <c r="G28" s="33" t="s">
        <v>38</v>
      </c>
      <c r="H28" s="33" t="s">
        <v>28</v>
      </c>
      <c r="I28" s="35" t="s">
        <v>39</v>
      </c>
    </row>
    <row r="29" spans="2:9" ht="15" customHeight="1">
      <c r="B29" s="49"/>
      <c r="C29" s="31"/>
      <c r="D29" s="31" t="s">
        <v>0</v>
      </c>
      <c r="E29" s="31" t="s">
        <v>0</v>
      </c>
      <c r="F29" s="31" t="s">
        <v>0</v>
      </c>
      <c r="G29" s="31" t="s">
        <v>0</v>
      </c>
      <c r="H29" s="31" t="s">
        <v>36</v>
      </c>
      <c r="I29" s="50" t="s">
        <v>0</v>
      </c>
    </row>
    <row r="30" spans="2:9" ht="60" customHeight="1">
      <c r="B30" s="63"/>
      <c r="C30" s="61"/>
      <c r="D30" s="64"/>
      <c r="E30" s="53">
        <f>ROUNDDOWN(D30*3/4,0)</f>
        <v>0</v>
      </c>
      <c r="F30" s="53" t="str">
        <f>IFERROR(VLOOKUP(B30,[1]Sheet1!$A$12:$B$13,2,FALSE),"")</f>
        <v/>
      </c>
      <c r="G30" s="54">
        <f>MIN(E30,F30)</f>
        <v>0</v>
      </c>
      <c r="H30" s="65"/>
      <c r="I30" s="56">
        <f>ROUNDDOWN(MIN(G30*H30,B25),-3)</f>
        <v>0</v>
      </c>
    </row>
    <row r="31" spans="2:9" ht="60" customHeight="1">
      <c r="B31" s="63"/>
      <c r="C31" s="62"/>
      <c r="D31" s="66"/>
      <c r="E31" s="53">
        <f t="shared" ref="E31" si="1">ROUNDDOWN(D31*3/4,0)</f>
        <v>0</v>
      </c>
      <c r="F31" s="53" t="str">
        <f>IFERROR(VLOOKUP(B31,[1]Sheet1!$A$12:$B$13,2,FALSE),"")</f>
        <v/>
      </c>
      <c r="G31" s="55">
        <f t="shared" ref="G31:G32" si="2">MIN(E31,F31)</f>
        <v>0</v>
      </c>
      <c r="H31" s="67"/>
      <c r="I31" s="56">
        <f t="shared" ref="I31" si="3">ROUNDDOWN(MIN(G31*H31,B26),-3)</f>
        <v>0</v>
      </c>
    </row>
    <row r="32" spans="2:9" ht="60" customHeight="1" thickBot="1">
      <c r="B32" s="63"/>
      <c r="C32" s="62"/>
      <c r="D32" s="66"/>
      <c r="E32" s="53">
        <f>ROUNDDOWN(D32*3/4,0)</f>
        <v>0</v>
      </c>
      <c r="F32" s="53" t="str">
        <f>IFERROR(VLOOKUP(B32,[1]Sheet1!$A$12:$B$13,2,FALSE),"")</f>
        <v/>
      </c>
      <c r="G32" s="55">
        <f t="shared" si="2"/>
        <v>0</v>
      </c>
      <c r="H32" s="67"/>
      <c r="I32" s="56">
        <f>ROUNDDOWN(MIN(G32*H32,B29),-3)</f>
        <v>0</v>
      </c>
    </row>
    <row r="33" spans="2:9" ht="52.8" customHeight="1" thickBot="1">
      <c r="B33" s="36" t="s">
        <v>1</v>
      </c>
      <c r="C33" s="60"/>
      <c r="D33" s="68"/>
      <c r="E33" s="68"/>
      <c r="F33" s="68"/>
      <c r="G33" s="68"/>
      <c r="H33" s="30">
        <f>SUM(H30:H32)</f>
        <v>0</v>
      </c>
      <c r="I33" s="57">
        <f>ROUNDDOWN(MIN(SUM(I30:I32),B25),-3)</f>
        <v>0</v>
      </c>
    </row>
    <row r="34" spans="2:9" ht="14.4">
      <c r="B34" s="4"/>
      <c r="C34" s="4"/>
      <c r="D34" s="69"/>
      <c r="E34" s="69"/>
      <c r="F34" s="69"/>
      <c r="G34" s="69"/>
      <c r="H34" s="70"/>
      <c r="I34" s="70"/>
    </row>
    <row r="35" spans="2:9" ht="31.2" customHeight="1">
      <c r="B35" s="128" t="s">
        <v>25</v>
      </c>
      <c r="C35" s="128"/>
      <c r="D35" s="128"/>
      <c r="E35" s="128"/>
      <c r="F35" s="1"/>
      <c r="G35" s="1"/>
      <c r="H35" s="3"/>
      <c r="I35" s="3"/>
    </row>
    <row r="36" spans="2:9" ht="6" customHeight="1" thickBot="1">
      <c r="B36" s="1"/>
      <c r="C36" s="1"/>
      <c r="D36" s="1"/>
      <c r="E36" s="1"/>
      <c r="F36" s="1"/>
      <c r="G36" s="1"/>
      <c r="H36" s="3"/>
      <c r="I36" s="3"/>
    </row>
    <row r="37" spans="2:9" ht="30" customHeight="1">
      <c r="B37" s="124" t="s">
        <v>11</v>
      </c>
      <c r="C37" s="125"/>
      <c r="D37" s="11" t="s">
        <v>12</v>
      </c>
      <c r="E37" s="1"/>
      <c r="H37" s="126" t="s">
        <v>58</v>
      </c>
      <c r="I37" s="74"/>
    </row>
    <row r="38" spans="2:9" ht="15" thickBot="1">
      <c r="B38" s="58"/>
      <c r="C38" s="59"/>
      <c r="D38" s="12" t="s">
        <v>40</v>
      </c>
      <c r="E38" s="1"/>
      <c r="H38" s="129"/>
      <c r="I38" s="130"/>
    </row>
    <row r="39" spans="2:9" ht="14.4">
      <c r="B39" s="124"/>
      <c r="C39" s="125"/>
      <c r="D39" s="13" t="s">
        <v>0</v>
      </c>
      <c r="E39" s="1"/>
      <c r="H39" s="131" t="s">
        <v>0</v>
      </c>
      <c r="I39" s="132"/>
    </row>
    <row r="40" spans="2:9" ht="79.8" customHeight="1" thickBot="1">
      <c r="B40" s="133"/>
      <c r="C40" s="134"/>
      <c r="D40" s="14" t="str">
        <f>IF(B40="","0","50,000")</f>
        <v>0</v>
      </c>
      <c r="E40" s="1"/>
      <c r="H40" s="135">
        <f>MIN(H19+I33+D40,I9)</f>
        <v>0</v>
      </c>
      <c r="I40" s="136"/>
    </row>
    <row r="41" spans="2:9" ht="11.25" customHeight="1">
      <c r="B41" s="1"/>
      <c r="C41" s="1"/>
      <c r="D41" s="1"/>
      <c r="E41" s="1"/>
      <c r="F41" s="1"/>
      <c r="G41" s="1"/>
      <c r="H41" s="3"/>
      <c r="I41" s="3"/>
    </row>
    <row r="42" spans="2:9" ht="11.25" customHeight="1">
      <c r="B42" s="1"/>
      <c r="C42" s="1"/>
      <c r="D42" s="1"/>
      <c r="E42" s="1"/>
      <c r="F42" s="1"/>
      <c r="G42" s="1"/>
      <c r="H42" s="3"/>
      <c r="I42" s="3"/>
    </row>
    <row r="43" spans="2:9" s="7" customFormat="1" ht="14.4" customHeight="1">
      <c r="B43" s="127" t="s">
        <v>32</v>
      </c>
      <c r="C43" s="127"/>
      <c r="D43" s="127"/>
      <c r="E43" s="127"/>
      <c r="F43" s="127"/>
      <c r="G43" s="127"/>
      <c r="H43" s="127"/>
      <c r="I43" s="127"/>
    </row>
    <row r="44" spans="2:9" ht="14.4">
      <c r="B44" s="1"/>
      <c r="C44" s="3"/>
      <c r="D44" s="3"/>
      <c r="E44" s="3"/>
      <c r="F44" s="3"/>
      <c r="G44" s="3"/>
      <c r="H44" s="3"/>
      <c r="I44" s="3"/>
    </row>
  </sheetData>
  <mergeCells count="44">
    <mergeCell ref="B43:I43"/>
    <mergeCell ref="B35:E35"/>
    <mergeCell ref="H38:I38"/>
    <mergeCell ref="B39:C39"/>
    <mergeCell ref="H39:I39"/>
    <mergeCell ref="B40:C40"/>
    <mergeCell ref="H40:I40"/>
    <mergeCell ref="B25:C25"/>
    <mergeCell ref="B24:C24"/>
    <mergeCell ref="B23:C23"/>
    <mergeCell ref="B37:C37"/>
    <mergeCell ref="H37:I37"/>
    <mergeCell ref="B5:C5"/>
    <mergeCell ref="B6:C6"/>
    <mergeCell ref="G5:I5"/>
    <mergeCell ref="G4:I4"/>
    <mergeCell ref="B3:I3"/>
    <mergeCell ref="B13:C13"/>
    <mergeCell ref="B19:C19"/>
    <mergeCell ref="B18:C18"/>
    <mergeCell ref="B17:C17"/>
    <mergeCell ref="B15:C16"/>
    <mergeCell ref="B14:C14"/>
    <mergeCell ref="D14:E14"/>
    <mergeCell ref="D13:E13"/>
    <mergeCell ref="F19:G19"/>
    <mergeCell ref="F18:G18"/>
    <mergeCell ref="F17:G17"/>
    <mergeCell ref="F16:G16"/>
    <mergeCell ref="F15:G15"/>
    <mergeCell ref="D19:E19"/>
    <mergeCell ref="D18:E18"/>
    <mergeCell ref="D17:E17"/>
    <mergeCell ref="D16:E16"/>
    <mergeCell ref="D15:E15"/>
    <mergeCell ref="F14:G14"/>
    <mergeCell ref="F13:G13"/>
    <mergeCell ref="H14:I14"/>
    <mergeCell ref="H13:I13"/>
    <mergeCell ref="H19:I19"/>
    <mergeCell ref="H18:I18"/>
    <mergeCell ref="H17:I17"/>
    <mergeCell ref="H16:I16"/>
    <mergeCell ref="H15:I15"/>
  </mergeCells>
  <phoneticPr fontId="2"/>
  <dataValidations count="1">
    <dataValidation type="list" allowBlank="1" showInputMessage="1" showErrorMessage="1" sqref="B30:B32" xr:uid="{4EA24351-EC36-4C55-84E5-A95E4762EF7A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rowBreaks count="1" manualBreakCount="1">
    <brk id="19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D28D-583D-4F94-98D0-99233ED45289}">
  <sheetPr>
    <tabColor rgb="FFFF0000"/>
  </sheetPr>
  <dimension ref="B2:I44"/>
  <sheetViews>
    <sheetView showZeros="0" view="pageBreakPreview" topLeftCell="A31" zoomScaleNormal="100" zoomScaleSheetLayoutView="100" workbookViewId="0">
      <selection activeCell="H14" sqref="H14:I14"/>
    </sheetView>
  </sheetViews>
  <sheetFormatPr defaultColWidth="9" defaultRowHeight="13.2"/>
  <cols>
    <col min="1" max="1" width="9" style="5"/>
    <col min="2" max="2" width="32.5546875" style="5" customWidth="1"/>
    <col min="3" max="3" width="27.77734375" style="5" customWidth="1"/>
    <col min="4" max="5" width="19.6640625" style="5" customWidth="1"/>
    <col min="6" max="6" width="13.77734375" style="5" customWidth="1"/>
    <col min="7" max="7" width="23.44140625" style="5" customWidth="1"/>
    <col min="8" max="8" width="14" style="5" customWidth="1"/>
    <col min="9" max="9" width="21" style="5" customWidth="1"/>
    <col min="10" max="16384" width="9" style="5"/>
  </cols>
  <sheetData>
    <row r="2" spans="2:9" ht="18.75" customHeight="1">
      <c r="B2" s="1" t="s">
        <v>52</v>
      </c>
      <c r="C2" s="1"/>
      <c r="D2" s="2"/>
      <c r="E2" s="3"/>
      <c r="F2" s="3"/>
      <c r="G2" s="3"/>
      <c r="H2" s="3"/>
      <c r="I2" s="3"/>
    </row>
    <row r="3" spans="2:9" ht="30" customHeight="1">
      <c r="B3" s="119" t="s">
        <v>53</v>
      </c>
      <c r="C3" s="119"/>
      <c r="D3" s="119"/>
      <c r="E3" s="119"/>
      <c r="F3" s="119"/>
      <c r="G3" s="119"/>
      <c r="H3" s="119"/>
      <c r="I3" s="119"/>
    </row>
    <row r="4" spans="2:9" ht="19.5" customHeight="1">
      <c r="B4" s="4"/>
      <c r="C4" s="4"/>
      <c r="D4" s="4"/>
      <c r="F4" s="9"/>
      <c r="G4" s="118" t="s">
        <v>31</v>
      </c>
      <c r="H4" s="118"/>
      <c r="I4" s="118"/>
    </row>
    <row r="5" spans="2:9" ht="18.75" customHeight="1">
      <c r="B5" s="115"/>
      <c r="C5" s="115"/>
      <c r="D5" s="1"/>
      <c r="F5" s="9"/>
      <c r="G5" s="117" t="s">
        <v>30</v>
      </c>
      <c r="H5" s="117"/>
      <c r="I5" s="117"/>
    </row>
    <row r="6" spans="2:9" ht="12" customHeight="1" thickBot="1">
      <c r="B6" s="116"/>
      <c r="C6" s="116"/>
      <c r="D6" s="1"/>
      <c r="E6" s="1"/>
      <c r="F6" s="1"/>
      <c r="G6" s="1"/>
      <c r="H6" s="3"/>
      <c r="I6" s="3"/>
    </row>
    <row r="7" spans="2:9" ht="18" customHeight="1">
      <c r="B7" s="15" t="s">
        <v>26</v>
      </c>
      <c r="C7" s="9"/>
      <c r="D7" s="1"/>
      <c r="E7" s="1"/>
      <c r="F7" s="1"/>
      <c r="H7" s="3"/>
      <c r="I7" s="18" t="s">
        <v>56</v>
      </c>
    </row>
    <row r="8" spans="2:9" ht="15" customHeight="1" thickBot="1">
      <c r="B8" s="17" t="s">
        <v>9</v>
      </c>
      <c r="C8" s="1"/>
      <c r="D8" s="1"/>
      <c r="E8" s="1"/>
      <c r="F8" s="1"/>
      <c r="H8" s="3"/>
      <c r="I8" s="17" t="s">
        <v>35</v>
      </c>
    </row>
    <row r="9" spans="2:9" ht="42.6" customHeight="1" thickBot="1">
      <c r="B9" s="16">
        <v>9000000</v>
      </c>
      <c r="C9" s="10"/>
      <c r="D9" s="1"/>
      <c r="E9" s="1"/>
      <c r="F9" s="1"/>
      <c r="H9" s="3"/>
      <c r="I9" s="19"/>
    </row>
    <row r="10" spans="2:9" ht="7.8" customHeight="1">
      <c r="B10" s="1"/>
      <c r="C10" s="1"/>
      <c r="D10" s="1"/>
      <c r="E10" s="1"/>
      <c r="F10" s="1"/>
      <c r="G10" s="1"/>
      <c r="H10" s="3"/>
      <c r="I10" s="3"/>
    </row>
    <row r="11" spans="2:9" ht="18" customHeight="1">
      <c r="B11" s="9" t="s">
        <v>20</v>
      </c>
      <c r="C11" s="1"/>
      <c r="D11" s="1"/>
      <c r="E11" s="1"/>
      <c r="F11" s="1"/>
      <c r="G11" s="1"/>
      <c r="H11" s="3"/>
      <c r="I11" s="3"/>
    </row>
    <row r="12" spans="2:9" ht="7.8" customHeight="1" thickBot="1">
      <c r="B12" s="9"/>
      <c r="C12" s="1"/>
      <c r="D12" s="1"/>
      <c r="E12" s="1"/>
      <c r="F12" s="1"/>
      <c r="G12" s="1"/>
      <c r="H12" s="3"/>
      <c r="I12" s="3"/>
    </row>
    <row r="13" spans="2:9" s="6" customFormat="1" ht="60" customHeight="1">
      <c r="B13" s="103" t="s">
        <v>2</v>
      </c>
      <c r="C13" s="86"/>
      <c r="D13" s="86" t="s">
        <v>4</v>
      </c>
      <c r="E13" s="86"/>
      <c r="F13" s="73" t="s">
        <v>8</v>
      </c>
      <c r="G13" s="102"/>
      <c r="H13" s="73" t="s">
        <v>59</v>
      </c>
      <c r="I13" s="74"/>
    </row>
    <row r="14" spans="2:9" s="21" customFormat="1" ht="15" customHeight="1" thickBot="1">
      <c r="B14" s="137"/>
      <c r="C14" s="138"/>
      <c r="D14" s="85" t="s">
        <v>7</v>
      </c>
      <c r="E14" s="85"/>
      <c r="F14" s="71" t="s">
        <v>3</v>
      </c>
      <c r="G14" s="101"/>
      <c r="H14" s="71" t="s">
        <v>43</v>
      </c>
      <c r="I14" s="72"/>
    </row>
    <row r="15" spans="2:9" s="21" customFormat="1" ht="15" customHeight="1">
      <c r="B15" s="139" t="s">
        <v>16</v>
      </c>
      <c r="C15" s="140"/>
      <c r="D15" s="100" t="s">
        <v>0</v>
      </c>
      <c r="E15" s="100"/>
      <c r="F15" s="83" t="s">
        <v>0</v>
      </c>
      <c r="G15" s="95"/>
      <c r="H15" s="83" t="s">
        <v>0</v>
      </c>
      <c r="I15" s="84"/>
    </row>
    <row r="16" spans="2:9" ht="51" customHeight="1">
      <c r="B16" s="141"/>
      <c r="C16" s="142"/>
      <c r="D16" s="143">
        <v>850000</v>
      </c>
      <c r="E16" s="143"/>
      <c r="F16" s="144">
        <f>ROUNDDOWN(D16*3/4,0)</f>
        <v>637500</v>
      </c>
      <c r="G16" s="145"/>
      <c r="H16" s="146"/>
      <c r="I16" s="147"/>
    </row>
    <row r="17" spans="2:9" ht="66" customHeight="1">
      <c r="B17" s="148" t="s">
        <v>18</v>
      </c>
      <c r="C17" s="149"/>
      <c r="D17" s="150">
        <v>1000000</v>
      </c>
      <c r="E17" s="150"/>
      <c r="F17" s="151">
        <f t="shared" ref="F17:F18" si="0">ROUNDDOWN(D17*3/4,0)</f>
        <v>750000</v>
      </c>
      <c r="G17" s="152"/>
      <c r="H17" s="153"/>
      <c r="I17" s="154"/>
    </row>
    <row r="18" spans="2:9" ht="66" customHeight="1" thickBot="1">
      <c r="B18" s="155" t="s">
        <v>17</v>
      </c>
      <c r="C18" s="156"/>
      <c r="D18" s="157">
        <v>35000</v>
      </c>
      <c r="E18" s="157"/>
      <c r="F18" s="158">
        <f t="shared" si="0"/>
        <v>26250</v>
      </c>
      <c r="G18" s="159"/>
      <c r="H18" s="160"/>
      <c r="I18" s="161"/>
    </row>
    <row r="19" spans="2:9" ht="66" customHeight="1" thickBot="1">
      <c r="B19" s="104" t="s">
        <v>1</v>
      </c>
      <c r="C19" s="105"/>
      <c r="D19" s="96">
        <f>SUM(D16:E18)</f>
        <v>1885000</v>
      </c>
      <c r="E19" s="96"/>
      <c r="F19" s="87">
        <f>SUM(F16:G18)</f>
        <v>1413750</v>
      </c>
      <c r="G19" s="88"/>
      <c r="H19" s="75">
        <f>ROUNDDOWN(MIN(B9,F19),-3)</f>
        <v>1413000</v>
      </c>
      <c r="I19" s="76"/>
    </row>
    <row r="20" spans="2:9" ht="16.8" customHeight="1">
      <c r="B20" s="1"/>
      <c r="C20" s="1"/>
      <c r="D20" s="1"/>
      <c r="E20" s="46"/>
      <c r="F20" s="1"/>
      <c r="G20" s="1"/>
      <c r="H20" s="3"/>
      <c r="I20" s="3"/>
    </row>
    <row r="21" spans="2:9" ht="14.4" customHeight="1">
      <c r="B21" s="1" t="s">
        <v>29</v>
      </c>
      <c r="C21" s="1"/>
      <c r="D21" s="1"/>
      <c r="E21" s="1"/>
      <c r="F21" s="1"/>
      <c r="G21" s="1"/>
      <c r="H21" s="1"/>
      <c r="I21" s="1"/>
    </row>
    <row r="22" spans="2:9" ht="14.4" customHeight="1" thickBot="1">
      <c r="B22" s="20"/>
      <c r="C22" s="1"/>
      <c r="D22" s="1"/>
      <c r="E22" s="1"/>
      <c r="F22" s="1"/>
      <c r="G22" s="1"/>
      <c r="H22" s="1"/>
      <c r="I22" s="1"/>
    </row>
    <row r="23" spans="2:9" ht="40.799999999999997" customHeight="1">
      <c r="B23" s="103" t="s">
        <v>44</v>
      </c>
      <c r="C23" s="123"/>
      <c r="D23" s="25"/>
      <c r="E23" s="25"/>
      <c r="F23" s="25"/>
      <c r="G23" s="25"/>
      <c r="H23" s="25"/>
      <c r="I23" s="25"/>
    </row>
    <row r="24" spans="2:9" ht="16.2" customHeight="1" thickBot="1">
      <c r="B24" s="114" t="s">
        <v>45</v>
      </c>
      <c r="C24" s="122"/>
      <c r="D24" s="25"/>
      <c r="E24" s="25"/>
      <c r="F24" s="25"/>
      <c r="G24" s="25"/>
      <c r="H24" s="25"/>
      <c r="I24" s="25"/>
    </row>
    <row r="25" spans="2:9" ht="60.6" customHeight="1" thickBot="1">
      <c r="B25" s="120">
        <f>B9-H19</f>
        <v>7587000</v>
      </c>
      <c r="C25" s="121"/>
      <c r="D25" s="25"/>
      <c r="E25" s="25"/>
      <c r="F25" s="25"/>
      <c r="G25" s="25"/>
      <c r="H25" s="25"/>
      <c r="I25" s="25"/>
    </row>
    <row r="26" spans="2:9" ht="11.25" customHeight="1" thickBot="1">
      <c r="B26" s="25"/>
      <c r="C26" s="25"/>
      <c r="D26" s="25"/>
      <c r="E26" s="25"/>
      <c r="F26" s="25"/>
      <c r="G26" s="25"/>
      <c r="H26" s="25"/>
      <c r="I26" s="25"/>
    </row>
    <row r="27" spans="2:9" ht="94.8" customHeight="1">
      <c r="B27" s="47" t="s">
        <v>37</v>
      </c>
      <c r="C27" s="32" t="s">
        <v>19</v>
      </c>
      <c r="D27" s="32" t="s">
        <v>4</v>
      </c>
      <c r="E27" s="32" t="s">
        <v>48</v>
      </c>
      <c r="F27" s="32" t="s">
        <v>33</v>
      </c>
      <c r="G27" s="32" t="s">
        <v>49</v>
      </c>
      <c r="H27" s="32" t="s">
        <v>34</v>
      </c>
      <c r="I27" s="48" t="s">
        <v>54</v>
      </c>
    </row>
    <row r="28" spans="2:9" ht="15" customHeight="1" thickBot="1">
      <c r="B28" s="34"/>
      <c r="C28" s="33"/>
      <c r="D28" s="33" t="s">
        <v>46</v>
      </c>
      <c r="E28" s="33" t="s">
        <v>47</v>
      </c>
      <c r="F28" s="33" t="s">
        <v>13</v>
      </c>
      <c r="G28" s="33" t="s">
        <v>38</v>
      </c>
      <c r="H28" s="33" t="s">
        <v>28</v>
      </c>
      <c r="I28" s="35" t="s">
        <v>39</v>
      </c>
    </row>
    <row r="29" spans="2:9" ht="15" customHeight="1">
      <c r="B29" s="49"/>
      <c r="C29" s="31"/>
      <c r="D29" s="31" t="s">
        <v>0</v>
      </c>
      <c r="E29" s="31" t="s">
        <v>0</v>
      </c>
      <c r="F29" s="31" t="s">
        <v>0</v>
      </c>
      <c r="G29" s="31" t="s">
        <v>0</v>
      </c>
      <c r="H29" s="31" t="s">
        <v>36</v>
      </c>
      <c r="I29" s="50" t="s">
        <v>0</v>
      </c>
    </row>
    <row r="30" spans="2:9" ht="60" customHeight="1">
      <c r="B30" s="37" t="s">
        <v>41</v>
      </c>
      <c r="C30" s="51" t="s">
        <v>27</v>
      </c>
      <c r="D30" s="38">
        <v>50000</v>
      </c>
      <c r="E30" s="53">
        <f>ROUNDDOWN(D30*3/4,0)</f>
        <v>37500</v>
      </c>
      <c r="F30" s="53">
        <f>IFERROR(VLOOKUP(B30,[1]Sheet1!$A$12:$B$13,2,FALSE),"")</f>
        <v>100000</v>
      </c>
      <c r="G30" s="54">
        <f>MIN(E30,F30)</f>
        <v>37500</v>
      </c>
      <c r="H30" s="39">
        <v>20</v>
      </c>
      <c r="I30" s="56">
        <f>ROUNDDOWN(MIN(G30*H30,B25),-3)</f>
        <v>750000</v>
      </c>
    </row>
    <row r="31" spans="2:9" ht="60" customHeight="1">
      <c r="B31" s="37" t="s">
        <v>42</v>
      </c>
      <c r="C31" s="52" t="s">
        <v>50</v>
      </c>
      <c r="D31" s="40">
        <v>100000</v>
      </c>
      <c r="E31" s="53">
        <f t="shared" ref="E31:E32" si="1">ROUNDDOWN(D31*3/4,0)</f>
        <v>75000</v>
      </c>
      <c r="F31" s="53" t="str">
        <f>IFERROR(VLOOKUP(B31,[1]Sheet1!$A$12:$B$13,2,FALSE),"")</f>
        <v>-</v>
      </c>
      <c r="G31" s="55">
        <f t="shared" ref="G31:G32" si="2">MIN(E31,F31)</f>
        <v>75000</v>
      </c>
      <c r="H31" s="41">
        <v>10</v>
      </c>
      <c r="I31" s="56">
        <f t="shared" ref="I31:I32" si="3">ROUNDDOWN(MIN(G31*H31,B26),-3)</f>
        <v>750000</v>
      </c>
    </row>
    <row r="32" spans="2:9" ht="60" customHeight="1" thickBot="1">
      <c r="B32" s="37" t="s">
        <v>41</v>
      </c>
      <c r="C32" s="29" t="s">
        <v>17</v>
      </c>
      <c r="D32" s="40">
        <v>250000</v>
      </c>
      <c r="E32" s="53">
        <f t="shared" si="1"/>
        <v>187500</v>
      </c>
      <c r="F32" s="53">
        <f>IFERROR(VLOOKUP(B32,[1]Sheet1!$A$12:$B$13,2,FALSE),"")</f>
        <v>100000</v>
      </c>
      <c r="G32" s="55">
        <f t="shared" si="2"/>
        <v>100000</v>
      </c>
      <c r="H32" s="41">
        <v>7</v>
      </c>
      <c r="I32" s="56">
        <f t="shared" si="3"/>
        <v>700000</v>
      </c>
    </row>
    <row r="33" spans="2:9" ht="52.8" customHeight="1" thickBot="1">
      <c r="B33" s="36" t="s">
        <v>1</v>
      </c>
      <c r="C33" s="28"/>
      <c r="D33" s="42"/>
      <c r="E33" s="42"/>
      <c r="F33" s="42"/>
      <c r="G33" s="42"/>
      <c r="H33" s="30">
        <f>SUM(H30:H32)</f>
        <v>37</v>
      </c>
      <c r="I33" s="57">
        <f>ROUNDDOWN(MIN(SUM(I30:I32),B25),-3)</f>
        <v>2200000</v>
      </c>
    </row>
    <row r="34" spans="2:9" ht="14.4">
      <c r="B34" s="43"/>
      <c r="C34" s="43"/>
      <c r="D34" s="44"/>
      <c r="E34" s="44"/>
      <c r="F34" s="44"/>
      <c r="G34" s="44"/>
      <c r="H34" s="45"/>
      <c r="I34" s="45"/>
    </row>
    <row r="35" spans="2:9" ht="31.2" customHeight="1">
      <c r="B35" s="128" t="s">
        <v>25</v>
      </c>
      <c r="C35" s="128"/>
      <c r="D35" s="128"/>
      <c r="E35" s="128"/>
      <c r="F35" s="25"/>
      <c r="G35" s="25"/>
      <c r="H35" s="26"/>
      <c r="I35" s="26"/>
    </row>
    <row r="36" spans="2:9" ht="6" customHeight="1" thickBot="1">
      <c r="B36" s="1"/>
      <c r="C36" s="1"/>
      <c r="D36" s="1"/>
      <c r="E36" s="1"/>
      <c r="F36" s="25"/>
      <c r="G36" s="25"/>
      <c r="H36" s="26"/>
      <c r="I36" s="26"/>
    </row>
    <row r="37" spans="2:9" ht="30" customHeight="1">
      <c r="B37" s="124" t="s">
        <v>11</v>
      </c>
      <c r="C37" s="125"/>
      <c r="D37" s="11" t="s">
        <v>12</v>
      </c>
      <c r="E37" s="1"/>
      <c r="F37" s="27"/>
      <c r="G37" s="27"/>
      <c r="H37" s="126" t="s">
        <v>58</v>
      </c>
      <c r="I37" s="74"/>
    </row>
    <row r="38" spans="2:9" ht="15" thickBot="1">
      <c r="B38" s="58"/>
      <c r="C38" s="59"/>
      <c r="D38" s="12" t="s">
        <v>40</v>
      </c>
      <c r="E38" s="1"/>
      <c r="F38" s="27"/>
      <c r="G38" s="27"/>
      <c r="H38" s="164"/>
      <c r="I38" s="165"/>
    </row>
    <row r="39" spans="2:9" ht="14.4">
      <c r="B39" s="166"/>
      <c r="C39" s="167"/>
      <c r="D39" s="13" t="s">
        <v>0</v>
      </c>
      <c r="E39" s="25"/>
      <c r="F39" s="27"/>
      <c r="G39" s="27"/>
      <c r="H39" s="131" t="s">
        <v>0</v>
      </c>
      <c r="I39" s="132"/>
    </row>
    <row r="40" spans="2:9" ht="79.8" customHeight="1" thickBot="1">
      <c r="B40" s="162" t="s">
        <v>51</v>
      </c>
      <c r="C40" s="163"/>
      <c r="D40" s="14" t="str">
        <f>IF(B40="","0","50,000")</f>
        <v>50,000</v>
      </c>
      <c r="E40" s="25"/>
      <c r="F40" s="27"/>
      <c r="G40" s="27"/>
      <c r="H40" s="135">
        <f>MIN(H19+I33+D40,I9)</f>
        <v>3663000</v>
      </c>
      <c r="I40" s="136"/>
    </row>
    <row r="41" spans="2:9" ht="11.25" customHeight="1">
      <c r="B41" s="1"/>
      <c r="C41" s="1"/>
      <c r="D41" s="1"/>
      <c r="E41" s="1"/>
      <c r="F41" s="1"/>
      <c r="G41" s="1"/>
      <c r="H41" s="3"/>
      <c r="I41" s="3"/>
    </row>
    <row r="42" spans="2:9" ht="11.25" customHeight="1">
      <c r="B42" s="1"/>
      <c r="C42" s="1"/>
      <c r="D42" s="1"/>
      <c r="E42" s="1"/>
      <c r="F42" s="1"/>
      <c r="G42" s="1"/>
      <c r="H42" s="3"/>
      <c r="I42" s="3"/>
    </row>
    <row r="43" spans="2:9" s="7" customFormat="1" ht="14.4" customHeight="1">
      <c r="B43" s="127" t="s">
        <v>32</v>
      </c>
      <c r="C43" s="127"/>
      <c r="D43" s="127"/>
      <c r="E43" s="127"/>
      <c r="F43" s="127"/>
      <c r="G43" s="127"/>
      <c r="H43" s="127"/>
      <c r="I43" s="127"/>
    </row>
    <row r="44" spans="2:9" ht="14.4">
      <c r="B44" s="1"/>
      <c r="C44" s="3"/>
      <c r="D44" s="3"/>
      <c r="E44" s="3"/>
      <c r="F44" s="3"/>
      <c r="G44" s="3"/>
      <c r="H44" s="3"/>
      <c r="I44" s="3"/>
    </row>
  </sheetData>
  <mergeCells count="44">
    <mergeCell ref="B40:C40"/>
    <mergeCell ref="H40:I40"/>
    <mergeCell ref="B43:I43"/>
    <mergeCell ref="B25:C25"/>
    <mergeCell ref="B35:E35"/>
    <mergeCell ref="B37:C37"/>
    <mergeCell ref="H37:I37"/>
    <mergeCell ref="H38:I38"/>
    <mergeCell ref="B39:C39"/>
    <mergeCell ref="H39:I39"/>
    <mergeCell ref="B24:C24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3:C23"/>
    <mergeCell ref="B14:C14"/>
    <mergeCell ref="D14:E14"/>
    <mergeCell ref="F14:G14"/>
    <mergeCell ref="H14:I14"/>
    <mergeCell ref="B15:C16"/>
    <mergeCell ref="D15:E15"/>
    <mergeCell ref="F15:G15"/>
    <mergeCell ref="H15:I15"/>
    <mergeCell ref="D16:E16"/>
    <mergeCell ref="F16:G16"/>
    <mergeCell ref="B13:C13"/>
    <mergeCell ref="D13:E13"/>
    <mergeCell ref="F13:G13"/>
    <mergeCell ref="H13:I13"/>
    <mergeCell ref="B3:I3"/>
    <mergeCell ref="G4:I4"/>
    <mergeCell ref="B5:C5"/>
    <mergeCell ref="G5:I5"/>
    <mergeCell ref="B6:C6"/>
  </mergeCells>
  <phoneticPr fontId="2"/>
  <dataValidations count="1">
    <dataValidation type="list" allowBlank="1" showInputMessage="1" showErrorMessage="1" sqref="B30:B32" xr:uid="{037541F9-5DBE-4E90-A7D8-BBBA28505C5F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rowBreaks count="1" manualBreakCount="1">
    <brk id="2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"/>
  <sheetViews>
    <sheetView workbookViewId="0">
      <selection activeCell="G9" sqref="G9"/>
    </sheetView>
  </sheetViews>
  <sheetFormatPr defaultRowHeight="13.2"/>
  <cols>
    <col min="1" max="1" width="36.6640625" bestFit="1" customWidth="1"/>
    <col min="2" max="2" width="9.44140625" bestFit="1" customWidth="1"/>
  </cols>
  <sheetData>
    <row r="1" spans="1:2">
      <c r="A1" t="s">
        <v>10</v>
      </c>
    </row>
    <row r="2" spans="1:2">
      <c r="A2" t="s">
        <v>14</v>
      </c>
      <c r="B2" s="8"/>
    </row>
    <row r="3" spans="1:2">
      <c r="A3" t="s">
        <v>15</v>
      </c>
      <c r="B3" s="8"/>
    </row>
    <row r="4" spans="1:2">
      <c r="B4" s="8"/>
    </row>
    <row r="5" spans="1:2">
      <c r="A5" s="22" t="s">
        <v>10</v>
      </c>
      <c r="B5" t="s">
        <v>24</v>
      </c>
    </row>
    <row r="6" spans="1:2">
      <c r="A6" s="22" t="s">
        <v>21</v>
      </c>
      <c r="B6" s="23">
        <v>100000</v>
      </c>
    </row>
    <row r="7" spans="1:2">
      <c r="A7" s="22" t="s">
        <v>22</v>
      </c>
      <c r="B7" s="24" t="s">
        <v>23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別紙様式６</vt:lpstr>
      <vt:lpstr>記載例</vt:lpstr>
      <vt:lpstr>Sheet1</vt:lpstr>
      <vt:lpstr>記載例!Print_Area</vt:lpstr>
      <vt:lpstr>別紙様式６!Print_Area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2025-05-30T02:21:54Z</cp:lastPrinted>
  <dcterms:modified xsi:type="dcterms:W3CDTF">2025-09-01T10:08:43Z</dcterms:modified>
</cp:coreProperties>
</file>