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itou-common\01_出納総務課\02_財務会計システム\C-011_システム運用管理\002_運用管理（共通）\001_債権者登録（変更）申請書（公共工事等前払口座対応）\20230221版（個人情報保護対応版）\様式改正通知（個人情報保護対応）\通知文\施行\執行機関宛\"/>
    </mc:Choice>
  </mc:AlternateContent>
  <bookViews>
    <workbookView xWindow="480" yWindow="45" windowWidth="18315" windowHeight="11640" firstSheet="1" activeTab="1"/>
  </bookViews>
  <sheets>
    <sheet name="記入上の注意" sheetId="3" state="hidden" r:id="rId1"/>
    <sheet name="はじめにお読みください" sheetId="10" r:id="rId2"/>
    <sheet name="入力用" sheetId="6" r:id="rId3"/>
    <sheet name="申請書（着色あり）" sheetId="2" r:id="rId4"/>
    <sheet name="申請書（着色なし）" sheetId="15" r:id="rId5"/>
    <sheet name="申請書（直接入力用）" sheetId="18" r:id="rId6"/>
    <sheet name="入力例" sheetId="17" r:id="rId7"/>
    <sheet name="記載例" sheetId="16" r:id="rId8"/>
    <sheet name="見づらい場合" sheetId="4" state="hidden" r:id="rId9"/>
  </sheets>
  <definedNames>
    <definedName name="_xlnm.Print_Area" localSheetId="3">'申請書（着色あり）'!$A$1:$BO$45</definedName>
    <definedName name="_xlnm.Print_Area" localSheetId="4">'申請書（着色なし）'!$A$1:$BO$45</definedName>
    <definedName name="_xlnm.Print_Area" localSheetId="5">'申請書（直接入力用）'!$A$1:$BO$46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62913"/>
</workbook>
</file>

<file path=xl/calcChain.xml><?xml version="1.0" encoding="utf-8"?>
<calcChain xmlns="http://schemas.openxmlformats.org/spreadsheetml/2006/main">
  <c r="AY44" i="15" l="1"/>
  <c r="H44" i="15"/>
  <c r="AY42" i="15"/>
  <c r="AO42" i="15"/>
  <c r="AN42" i="15"/>
  <c r="AL42" i="15"/>
  <c r="AK42" i="15"/>
  <c r="AJ42" i="15"/>
  <c r="AI42" i="15"/>
  <c r="AH42" i="15"/>
  <c r="AG42" i="15"/>
  <c r="AF42" i="15"/>
  <c r="AE42" i="15"/>
  <c r="AD42" i="15"/>
  <c r="AC42" i="15"/>
  <c r="AB42" i="15"/>
  <c r="B42" i="15"/>
  <c r="AY40" i="15"/>
  <c r="AL39" i="15"/>
  <c r="AK39" i="15"/>
  <c r="AJ39" i="15"/>
  <c r="AI39" i="15"/>
  <c r="AH39" i="15"/>
  <c r="AG39" i="15"/>
  <c r="AF39" i="15"/>
  <c r="B39" i="15"/>
  <c r="AL36" i="15"/>
  <c r="AK36" i="15"/>
  <c r="AJ36" i="15"/>
  <c r="AI36" i="15"/>
  <c r="AH36" i="15"/>
  <c r="AG36" i="15"/>
  <c r="AF36" i="15"/>
  <c r="Q36" i="15"/>
  <c r="B36" i="15"/>
  <c r="AV35" i="15"/>
  <c r="AV33" i="15"/>
  <c r="AV31" i="15"/>
  <c r="AL30" i="15"/>
  <c r="AK30" i="15"/>
  <c r="AJ30" i="15"/>
  <c r="AI30" i="15"/>
  <c r="AH30" i="15"/>
  <c r="AG30" i="15"/>
  <c r="AF30" i="15"/>
  <c r="B30" i="15"/>
  <c r="BG29" i="15"/>
  <c r="BD29" i="15"/>
  <c r="BA29" i="15"/>
  <c r="AY29" i="15"/>
  <c r="AL28" i="15"/>
  <c r="AK28" i="15"/>
  <c r="AJ28" i="15"/>
  <c r="AI28" i="15"/>
  <c r="AH28" i="15"/>
  <c r="AG28" i="15"/>
  <c r="AF28" i="15"/>
  <c r="Q28" i="15"/>
  <c r="B28" i="15"/>
  <c r="B26" i="15"/>
  <c r="BC24" i="15"/>
  <c r="BA24" i="15"/>
  <c r="AY24" i="15"/>
  <c r="AW24" i="15"/>
  <c r="AU24" i="15"/>
  <c r="AS24" i="15"/>
  <c r="AQ24" i="15"/>
  <c r="AO24" i="15"/>
  <c r="AM24" i="15"/>
  <c r="AK24" i="15"/>
  <c r="AI24" i="15"/>
  <c r="AG24" i="15"/>
  <c r="AE24" i="15"/>
  <c r="AC24" i="15"/>
  <c r="AA24" i="15"/>
  <c r="Y24" i="15"/>
  <c r="W24" i="15"/>
  <c r="U24" i="15"/>
  <c r="S24" i="15"/>
  <c r="Q24" i="15"/>
  <c r="O24" i="15"/>
  <c r="M24" i="15"/>
  <c r="K24" i="15"/>
  <c r="I24" i="15"/>
  <c r="BC21" i="15"/>
  <c r="BA21" i="15"/>
  <c r="AY21" i="15"/>
  <c r="AW21" i="15"/>
  <c r="AU21" i="15"/>
  <c r="AS21" i="15"/>
  <c r="AQ21" i="15"/>
  <c r="AO21" i="15"/>
  <c r="AM21" i="15"/>
  <c r="AK21" i="15"/>
  <c r="AI21" i="15"/>
  <c r="AG21" i="15"/>
  <c r="AE21" i="15"/>
  <c r="AC21" i="15"/>
  <c r="AA21" i="15"/>
  <c r="Y21" i="15"/>
  <c r="W21" i="15"/>
  <c r="U21" i="15"/>
  <c r="S21" i="15"/>
  <c r="Q21" i="15"/>
  <c r="O21" i="15"/>
  <c r="M21" i="15"/>
  <c r="K21" i="15"/>
  <c r="I21" i="15"/>
  <c r="BM18" i="15"/>
  <c r="BL18" i="15"/>
  <c r="BK18" i="15"/>
  <c r="BJ18" i="15"/>
  <c r="BI18" i="15"/>
  <c r="BH18" i="15"/>
  <c r="BG18" i="15"/>
  <c r="BF18" i="15"/>
  <c r="BE18" i="15"/>
  <c r="BD18" i="15"/>
  <c r="BC18" i="15"/>
  <c r="BB18" i="15"/>
  <c r="BA18" i="15"/>
  <c r="AZ18" i="15"/>
  <c r="R18" i="15"/>
  <c r="P18" i="15"/>
  <c r="I18" i="15"/>
  <c r="Y15" i="15"/>
  <c r="X15" i="15"/>
  <c r="W15" i="15"/>
  <c r="V15" i="15"/>
  <c r="T15" i="15"/>
  <c r="S15" i="15"/>
  <c r="R15" i="15"/>
  <c r="Q15" i="15"/>
  <c r="P15" i="15"/>
  <c r="O15" i="15"/>
  <c r="N15" i="15"/>
  <c r="M15" i="15"/>
  <c r="L15" i="15"/>
  <c r="K15" i="15"/>
  <c r="J15" i="15"/>
  <c r="I15" i="15"/>
  <c r="H15" i="15"/>
  <c r="G15" i="15"/>
  <c r="AU13" i="15"/>
  <c r="AS13" i="15"/>
  <c r="AQ13" i="15"/>
  <c r="AO13" i="15"/>
  <c r="AM13" i="15"/>
  <c r="AK13" i="15"/>
  <c r="AI13" i="15"/>
  <c r="AG13" i="15"/>
  <c r="AE13" i="15"/>
  <c r="AC13" i="15"/>
  <c r="AA13" i="15"/>
  <c r="Y13" i="15"/>
  <c r="W13" i="15"/>
  <c r="U13" i="15"/>
  <c r="S13" i="15"/>
  <c r="Q13" i="15"/>
  <c r="O13" i="15"/>
  <c r="M13" i="15"/>
  <c r="K13" i="15"/>
  <c r="I13" i="15"/>
  <c r="AU10" i="15"/>
  <c r="AS10" i="15"/>
  <c r="AQ10" i="15"/>
  <c r="AO10" i="15"/>
  <c r="AM10" i="15"/>
  <c r="AK10" i="15"/>
  <c r="AI10" i="15"/>
  <c r="AG10" i="15"/>
  <c r="AE10" i="15"/>
  <c r="AC10" i="15"/>
  <c r="AA10" i="15"/>
  <c r="Y10" i="15"/>
  <c r="W10" i="15"/>
  <c r="U10" i="15"/>
  <c r="S10" i="15"/>
  <c r="Q10" i="15"/>
  <c r="O10" i="15"/>
  <c r="M10" i="15"/>
  <c r="K10" i="15"/>
  <c r="I10" i="15"/>
  <c r="BF6" i="15"/>
  <c r="R5" i="15"/>
  <c r="O5" i="15"/>
  <c r="N5" i="15"/>
  <c r="L5" i="15"/>
  <c r="K5" i="15"/>
  <c r="J5" i="15"/>
  <c r="I5" i="15"/>
  <c r="H5" i="15"/>
  <c r="G5" i="15"/>
  <c r="F5" i="15"/>
  <c r="E5" i="15"/>
  <c r="D5" i="15"/>
  <c r="C5" i="15"/>
  <c r="B5" i="15"/>
  <c r="BF4" i="15"/>
  <c r="BF2" i="15"/>
  <c r="AK33" i="15"/>
  <c r="AB33" i="15"/>
  <c r="K33" i="15"/>
  <c r="AG33" i="15"/>
  <c r="P33" i="15"/>
  <c r="W33" i="15"/>
  <c r="AF33" i="15"/>
  <c r="G33" i="15"/>
  <c r="AC33" i="15"/>
  <c r="T33" i="15"/>
  <c r="C33" i="15"/>
  <c r="Y33" i="15"/>
  <c r="H33" i="15"/>
  <c r="AN33" i="15"/>
  <c r="O33" i="15"/>
  <c r="X33" i="15"/>
  <c r="U33" i="15"/>
  <c r="L33" i="15"/>
  <c r="AH33" i="15"/>
  <c r="Q33" i="15"/>
  <c r="N33" i="15"/>
  <c r="J33" i="15"/>
  <c r="AA33" i="15"/>
  <c r="AO33" i="15"/>
  <c r="M33" i="15"/>
  <c r="D33" i="15"/>
  <c r="Z33" i="15"/>
  <c r="I33" i="15"/>
  <c r="AM33" i="15"/>
  <c r="AI33" i="15"/>
  <c r="B33" i="15"/>
  <c r="AJ33" i="15"/>
  <c r="E33" i="15"/>
  <c r="AD33" i="15"/>
  <c r="R33" i="15"/>
  <c r="V33" i="15"/>
  <c r="AE33" i="15"/>
  <c r="AL33" i="15"/>
  <c r="F33" i="15"/>
  <c r="S33" i="15"/>
  <c r="R17" i="15"/>
  <c r="I20" i="15"/>
  <c r="I23" i="15"/>
  <c r="M12" i="15"/>
  <c r="AL12" i="15"/>
  <c r="Q12" i="15"/>
  <c r="AD12" i="15"/>
  <c r="AF12" i="15"/>
  <c r="AM12" i="15"/>
  <c r="N12" i="15"/>
  <c r="AR12" i="15"/>
  <c r="I12" i="15"/>
  <c r="X12" i="15"/>
  <c r="AE12" i="15"/>
  <c r="Y12" i="15"/>
  <c r="AJ12" i="15"/>
  <c r="AQ12" i="15"/>
  <c r="P12" i="15"/>
  <c r="W12" i="15"/>
  <c r="U12" i="15"/>
  <c r="AU12" i="15"/>
  <c r="AB12" i="15"/>
  <c r="AI12" i="15"/>
  <c r="AP12" i="15"/>
  <c r="O12" i="15"/>
  <c r="AN12" i="15"/>
  <c r="AS12" i="15"/>
  <c r="T12" i="15"/>
  <c r="AA12" i="15"/>
  <c r="AH12" i="15"/>
  <c r="AK12" i="15"/>
  <c r="L12" i="15"/>
  <c r="S12" i="15"/>
  <c r="Z12" i="15"/>
  <c r="AT12" i="15"/>
  <c r="AO12" i="15"/>
  <c r="J12" i="15"/>
  <c r="AC12" i="15"/>
  <c r="K12" i="15"/>
  <c r="R12" i="15"/>
  <c r="V12" i="15"/>
  <c r="AG12" i="15"/>
  <c r="AV12" i="15"/>
  <c r="AN9" i="15"/>
  <c r="AD9" i="15"/>
  <c r="AQ9" i="15"/>
  <c r="N9" i="15"/>
  <c r="X9" i="15"/>
  <c r="AE9" i="15"/>
  <c r="AG9" i="15"/>
  <c r="O9" i="15"/>
  <c r="AC9" i="15"/>
  <c r="L9" i="15"/>
  <c r="Q9" i="15"/>
  <c r="AJ9" i="15"/>
  <c r="AB9" i="15"/>
  <c r="P9" i="15"/>
  <c r="AH9" i="15"/>
  <c r="M9" i="15"/>
  <c r="AL9" i="15"/>
  <c r="R9" i="15"/>
  <c r="U9" i="15"/>
  <c r="S9" i="15"/>
  <c r="AK9" i="15"/>
  <c r="AI9" i="15"/>
  <c r="K9" i="15"/>
  <c r="V9" i="15"/>
  <c r="I9" i="15"/>
  <c r="AF9" i="15"/>
  <c r="AM9" i="15"/>
  <c r="AO9" i="15"/>
  <c r="Y9" i="15"/>
  <c r="AR9" i="15"/>
  <c r="T9" i="15"/>
  <c r="AV9" i="15"/>
  <c r="AS9" i="15"/>
  <c r="AT9" i="15"/>
  <c r="AP9" i="15"/>
  <c r="W9" i="15"/>
  <c r="J9" i="15"/>
  <c r="Z9" i="15"/>
  <c r="AA9" i="15"/>
  <c r="AU9" i="15"/>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I12" i="2"/>
  <c r="Z9" i="2"/>
  <c r="I33" i="2"/>
  <c r="X33" i="2"/>
  <c r="AJ33" i="2"/>
  <c r="Q12" i="2"/>
  <c r="AL9" i="2"/>
  <c r="AA9" i="2"/>
  <c r="O33" i="2"/>
  <c r="AL12" i="2"/>
  <c r="AB9" i="2"/>
  <c r="AL33" i="2"/>
  <c r="L12" i="2"/>
  <c r="AP9" i="2"/>
  <c r="K9" i="2"/>
  <c r="AH33" i="2"/>
  <c r="AE12" i="2"/>
  <c r="AC9" i="2"/>
  <c r="AP12" i="2"/>
  <c r="T33" i="2"/>
  <c r="AC12" i="2"/>
  <c r="Y9" i="2"/>
  <c r="AO33" i="2"/>
  <c r="X12" i="2"/>
  <c r="Q9" i="2"/>
  <c r="AO12" i="2"/>
  <c r="AN9" i="2"/>
  <c r="Z33" i="2"/>
  <c r="P33" i="2"/>
  <c r="AS12" i="2"/>
  <c r="AM33" i="2"/>
  <c r="E33" i="2"/>
  <c r="AT12" i="2"/>
  <c r="P9" i="2"/>
  <c r="AG33" i="2"/>
  <c r="V12" i="2"/>
  <c r="U9" i="2"/>
  <c r="N33" i="2"/>
  <c r="AB33" i="2"/>
  <c r="W33" i="2"/>
  <c r="Q33" i="2"/>
  <c r="AN33" i="2"/>
  <c r="AR12" i="2"/>
  <c r="I12" i="2"/>
  <c r="AU12" i="2"/>
  <c r="AN12" i="2"/>
  <c r="AD12" i="2"/>
  <c r="AM9" i="2"/>
  <c r="AI9" i="2"/>
  <c r="AR9" i="2"/>
  <c r="S9" i="2"/>
  <c r="O9" i="2"/>
  <c r="AV12" i="2"/>
  <c r="AF9" i="2"/>
  <c r="W9" i="2"/>
  <c r="AA33" i="2"/>
  <c r="V33" i="2"/>
  <c r="G33" i="2"/>
  <c r="AQ12" i="2"/>
  <c r="P12" i="2"/>
  <c r="AJ9" i="2"/>
  <c r="L9" i="2"/>
  <c r="J33" i="2"/>
  <c r="H33" i="2"/>
  <c r="AC33" i="2"/>
  <c r="AA12" i="2"/>
  <c r="AJ12" i="2"/>
  <c r="K12" i="2"/>
  <c r="AT9" i="2"/>
  <c r="R33" i="2"/>
  <c r="C33" i="2"/>
  <c r="F33" i="2"/>
  <c r="U33" i="2"/>
  <c r="AB12" i="2"/>
  <c r="AM12" i="2"/>
  <c r="V9" i="2"/>
  <c r="AH9" i="2"/>
  <c r="Y12" i="2"/>
  <c r="AE9" i="2"/>
  <c r="B33" i="2"/>
  <c r="N12" i="2"/>
  <c r="AO9" i="2"/>
  <c r="AV9" i="2"/>
  <c r="S33" i="2"/>
  <c r="AK33" i="2"/>
  <c r="L33" i="2"/>
  <c r="D33" i="2"/>
  <c r="Y33" i="2"/>
  <c r="W12" i="2"/>
  <c r="O12" i="2"/>
  <c r="M12" i="2"/>
  <c r="AG12" i="2"/>
  <c r="R9" i="2"/>
  <c r="AG9" i="2"/>
  <c r="T9" i="2"/>
  <c r="K33" i="2"/>
  <c r="S12" i="2"/>
  <c r="J12" i="2"/>
  <c r="AD9" i="2"/>
  <c r="N9" i="2"/>
  <c r="AE33" i="2"/>
  <c r="AF12" i="2"/>
  <c r="AF33" i="2"/>
  <c r="AI33" i="2"/>
  <c r="T12" i="2"/>
  <c r="U12" i="2"/>
  <c r="M9" i="2"/>
  <c r="AU9" i="2"/>
  <c r="AS9" i="2"/>
  <c r="AD33" i="2"/>
  <c r="AH12" i="2"/>
  <c r="R12" i="2"/>
  <c r="X9" i="2"/>
  <c r="AK12" i="2"/>
  <c r="M33" i="2"/>
  <c r="AQ9" i="2"/>
  <c r="Z12" i="2"/>
  <c r="AK9" i="2"/>
</calcChain>
</file>

<file path=xl/sharedStrings.xml><?xml version="1.0" encoding="utf-8"?>
<sst xmlns="http://schemas.openxmlformats.org/spreadsheetml/2006/main" count="390" uniqueCount="199">
  <si>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</si>
  <si>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</si>
  <si>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</si>
  <si>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</si>
  <si>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</si>
  <si>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</si>
  <si>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</si>
  <si>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</si>
  <si>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</si>
  <si>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</si>
  <si>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</si>
  <si>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</si>
  <si>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</si>
  <si>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</si>
  <si>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</si>
  <si>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</si>
  <si>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</si>
  <si>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</si>
  <si>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</si>
  <si>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</si>
  <si>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</si>
  <si>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</si>
  <si>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</si>
  <si>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</si>
  <si>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</si>
  <si>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</si>
  <si>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</si>
  <si>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</si>
  <si>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</si>
  <si>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</si>
  <si>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</si>
  <si>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</si>
  <si>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</si>
  <si>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</si>
  <si>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</si>
  <si>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</si>
  <si>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</si>
  <si>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</si>
  <si>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</si>
  <si>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</si>
  <si>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</si>
  <si>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</si>
  <si>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</si>
  <si>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</si>
  <si>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</si>
  <si>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</si>
  <si>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</si>
  <si>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</si>
  <si>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1.口座振替　2.隔地払（支店）　3.隔地払（他店）　4.隔地払（郵便局）　5.支払証</t>
    <rPh sb="3" eb="5">
      <t>コウザ</t>
    </rPh>
    <rPh sb="5" eb="7">
      <t>フリカエ</t>
    </rPh>
    <rPh sb="10" eb="12">
      <t>カクチ</t>
    </rPh>
    <rPh sb="12" eb="13">
      <t>バラ</t>
    </rPh>
    <rPh sb="14" eb="16">
      <t>シテン</t>
    </rPh>
    <rPh sb="20" eb="22">
      <t>カクチ</t>
    </rPh>
    <rPh sb="22" eb="23">
      <t>バラ</t>
    </rPh>
    <rPh sb="24" eb="26">
      <t>タテン</t>
    </rPh>
    <rPh sb="30" eb="32">
      <t>カクチ</t>
    </rPh>
    <rPh sb="32" eb="33">
      <t>バラ</t>
    </rPh>
    <rPh sb="34" eb="37">
      <t>ユウビンキョク</t>
    </rPh>
    <rPh sb="41" eb="44">
      <t>シハライショウ</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</si>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</sst>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32">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6"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18"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8"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4" fillId="0" borderId="7"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7" fillId="0" borderId="0" xfId="0" applyNumberFormat="1" applyFont="1" applyFill="1" applyBorder="1" applyAlignment="1">
      <alignment vertical="center"/>
    </xf>
    <xf numFmtId="49" fontId="4" fillId="0" borderId="57" xfId="0" applyNumberFormat="1" applyFont="1" applyFill="1" applyBorder="1" applyAlignment="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17"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0" xfId="0" applyNumberFormat="1" applyFont="1" applyFill="1" applyAlignment="1">
      <alignment horizontal="center" vertical="center"/>
    </xf>
    <xf numFmtId="0" fontId="6" fillId="0" borderId="25"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wrapText="1"/>
    </xf>
    <xf numFmtId="49" fontId="4" fillId="0" borderId="53"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49" fontId="12" fillId="0" borderId="69" xfId="0" applyNumberFormat="1" applyFont="1" applyBorder="1" applyAlignment="1" applyProtection="1">
      <alignment horizontal="left" vertical="center" wrapText="1"/>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49" fontId="13" fillId="0" borderId="68" xfId="0" applyNumberFormat="1" applyFont="1" applyBorder="1" applyAlignment="1" applyProtection="1">
      <alignment horizontal="left" vertical="center"/>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49" fontId="4" fillId="0" borderId="0"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4" fillId="0" borderId="0" xfId="0" applyNumberFormat="1" applyFont="1" applyAlignment="1">
      <alignment horizontal="right" vertical="center"/>
    </xf>
    <xf numFmtId="0" fontId="4" fillId="0" borderId="43"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0" borderId="41"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41" xfId="0" applyNumberFormat="1" applyFont="1" applyFill="1" applyBorder="1" applyAlignment="1">
      <alignment horizontal="center" vertical="center"/>
    </xf>
    <xf numFmtId="0" fontId="4" fillId="2" borderId="26" xfId="0" applyNumberFormat="1" applyFont="1" applyFill="1" applyBorder="1" applyAlignment="1">
      <alignment horizontal="center" vertical="center"/>
    </xf>
    <xf numFmtId="0" fontId="4" fillId="2" borderId="42"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29" xfId="0" applyNumberFormat="1" applyFont="1" applyFill="1" applyBorder="1" applyAlignment="1">
      <alignment vertical="center" shrinkToFit="1"/>
    </xf>
    <xf numFmtId="0" fontId="6" fillId="2" borderId="30" xfId="0" applyNumberFormat="1" applyFont="1" applyFill="1" applyBorder="1" applyAlignment="1">
      <alignment vertical="center" shrinkToFit="1"/>
    </xf>
    <xf numFmtId="49" fontId="4" fillId="0" borderId="52" xfId="0" applyNumberFormat="1" applyFont="1" applyBorder="1" applyAlignment="1">
      <alignment horizontal="center" vertical="center"/>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0" fontId="6" fillId="2" borderId="13"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49" fontId="4" fillId="0" borderId="17" xfId="0" applyNumberFormat="1" applyFont="1" applyBorder="1" applyAlignment="1">
      <alignment horizontal="center" vertical="center"/>
    </xf>
    <xf numFmtId="49" fontId="4" fillId="0" borderId="0" xfId="0" applyNumberFormat="1" applyFont="1" applyAlignment="1">
      <alignment horizontal="center"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38"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61" xfId="0" applyNumberFormat="1" applyFont="1" applyBorder="1" applyAlignment="1">
      <alignment horizontal="left" vertical="center"/>
    </xf>
    <xf numFmtId="49" fontId="4" fillId="0" borderId="62" xfId="0" applyNumberFormat="1" applyFont="1" applyBorder="1" applyAlignment="1">
      <alignment horizontal="left"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13"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29" xfId="0" applyNumberFormat="1" applyFont="1" applyBorder="1" applyAlignment="1">
      <alignment horizontal="center"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0" fontId="4" fillId="2" borderId="28" xfId="0" applyNumberFormat="1" applyFont="1" applyFill="1" applyBorder="1" applyAlignment="1">
      <alignment horizontal="center" vertical="center"/>
    </xf>
    <xf numFmtId="0" fontId="4" fillId="2" borderId="60" xfId="0" applyNumberFormat="1" applyFont="1" applyFill="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44" xfId="0" applyNumberFormat="1" applyFont="1" applyBorder="1" applyAlignment="1">
      <alignment horizontal="center" vertical="center"/>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49" fontId="4" fillId="0" borderId="37" xfId="0" applyNumberFormat="1" applyFont="1" applyBorder="1" applyAlignment="1">
      <alignment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1" xfId="0" applyNumberFormat="1" applyFont="1" applyFill="1" applyBorder="1" applyAlignment="1">
      <alignment vertical="center" shrinkToFit="1"/>
    </xf>
    <xf numFmtId="0" fontId="6" fillId="2" borderId="27"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0" borderId="43"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41"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4" fillId="0" borderId="88" xfId="0" applyNumberFormat="1" applyFont="1" applyFill="1" applyBorder="1" applyAlignment="1">
      <alignment horizontal="center" vertical="center"/>
    </xf>
    <xf numFmtId="0" fontId="4" fillId="0" borderId="89" xfId="0" applyNumberFormat="1" applyFont="1" applyFill="1" applyBorder="1" applyAlignment="1">
      <alignment horizontal="center" vertical="center"/>
    </xf>
    <xf numFmtId="49"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49" fontId="4" fillId="0" borderId="51"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0" fontId="4" fillId="0" borderId="5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52" xfId="0" applyNumberFormat="1"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xf>
    <xf numFmtId="0" fontId="4" fillId="0" borderId="42"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horizontal="right" vertical="center" wrapText="1"/>
    </xf>
    <xf numFmtId="49" fontId="4" fillId="0" borderId="36"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1" xfId="0" applyNumberFormat="1" applyFont="1" applyFill="1" applyBorder="1" applyAlignment="1">
      <alignment horizontal="center" vertical="center"/>
    </xf>
    <xf numFmtId="49" fontId="9" fillId="0" borderId="0" xfId="0" applyNumberFormat="1" applyFont="1" applyFill="1" applyAlignment="1">
      <alignment horizontal="right" vertical="center" shrinkToFit="1"/>
    </xf>
    <xf numFmtId="0" fontId="4" fillId="0" borderId="9" xfId="0" applyNumberFormat="1" applyFont="1" applyFill="1" applyBorder="1" applyAlignment="1">
      <alignment horizontal="center" vertical="center"/>
    </xf>
    <xf numFmtId="49" fontId="4" fillId="0" borderId="11" xfId="0" applyNumberFormat="1" applyFont="1" applyFill="1" applyBorder="1" applyAlignment="1">
      <alignment horizontal="left" vertical="center"/>
    </xf>
    <xf numFmtId="49" fontId="4" fillId="0" borderId="30"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49" fontId="4" fillId="0" borderId="44" xfId="0" applyNumberFormat="1"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49" fontId="4" fillId="0" borderId="45"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xf>
    <xf numFmtId="0" fontId="4" fillId="0" borderId="18"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99"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00"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49" fontId="4" fillId="0" borderId="30" xfId="0" applyNumberFormat="1" applyFont="1" applyFill="1" applyBorder="1" applyAlignment="1">
      <alignment horizontal="center" vertical="center" shrinkToFit="1"/>
    </xf>
    <xf numFmtId="49" fontId="4" fillId="0" borderId="38"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4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left" vertical="center"/>
    </xf>
    <xf numFmtId="0" fontId="4" fillId="0" borderId="101" xfId="0" applyNumberFormat="1" applyFont="1" applyFill="1" applyBorder="1" applyAlignment="1">
      <alignment horizontal="center" vertical="center" shrinkToFit="1"/>
    </xf>
    <xf numFmtId="0" fontId="4" fillId="0" borderId="102" xfId="0" applyNumberFormat="1" applyFont="1" applyFill="1" applyBorder="1" applyAlignment="1">
      <alignment horizontal="center" vertical="center" shrinkToFit="1"/>
    </xf>
    <xf numFmtId="0" fontId="4" fillId="0" borderId="103" xfId="0" applyNumberFormat="1" applyFont="1" applyFill="1" applyBorder="1" applyAlignment="1">
      <alignment horizontal="center" vertical="center" shrinkToFit="1"/>
    </xf>
    <xf numFmtId="0" fontId="4" fillId="0" borderId="64" xfId="0" applyNumberFormat="1" applyFont="1" applyFill="1" applyBorder="1" applyAlignment="1">
      <alignment horizontal="center" vertical="center" shrinkToFit="1"/>
    </xf>
    <xf numFmtId="0" fontId="4" fillId="0" borderId="51" xfId="0" applyNumberFormat="1" applyFont="1" applyFill="1" applyBorder="1" applyAlignment="1">
      <alignment horizontal="center" vertical="center" shrinkToFit="1"/>
    </xf>
    <xf numFmtId="0" fontId="4" fillId="0" borderId="33" xfId="0" applyNumberFormat="1" applyFont="1" applyFill="1" applyBorder="1" applyAlignment="1">
      <alignment horizontal="center" vertical="center" shrinkToFit="1"/>
    </xf>
    <xf numFmtId="49" fontId="4" fillId="0" borderId="5"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0" fontId="4" fillId="0" borderId="59"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43" xfId="0" applyNumberFormat="1" applyFont="1" applyFill="1" applyBorder="1" applyAlignment="1">
      <alignment horizontal="left" vertical="center"/>
    </xf>
    <xf numFmtId="0" fontId="0" fillId="0" borderId="25" xfId="0" applyFill="1" applyBorder="1" applyAlignment="1">
      <alignment horizontal="left" vertical="center"/>
    </xf>
    <xf numFmtId="49" fontId="4" fillId="0" borderId="44"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60" xfId="0" applyNumberFormat="1" applyFont="1" applyFill="1" applyBorder="1" applyAlignment="1">
      <alignment horizontal="center" vertical="center"/>
    </xf>
    <xf numFmtId="49" fontId="4" fillId="0" borderId="62" xfId="0" applyNumberFormat="1" applyFont="1" applyFill="1" applyBorder="1" applyAlignment="1">
      <alignment horizontal="left" vertical="center"/>
    </xf>
    <xf numFmtId="49" fontId="4" fillId="0" borderId="61" xfId="0" applyNumberFormat="1" applyFont="1" applyFill="1" applyBorder="1" applyAlignment="1">
      <alignment horizontal="left" vertical="center"/>
    </xf>
    <xf numFmtId="49" fontId="4" fillId="0" borderId="29"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0" fontId="4" fillId="0" borderId="4" xfId="0" applyNumberFormat="1" applyFont="1" applyFill="1" applyBorder="1" applyAlignment="1">
      <alignment horizontal="center" vertical="center" shrinkToFit="1"/>
    </xf>
    <xf numFmtId="0" fontId="4" fillId="0" borderId="30" xfId="0" applyNumberFormat="1" applyFont="1" applyFill="1" applyBorder="1" applyAlignment="1">
      <alignment horizontal="center" vertical="center" shrinkToFit="1"/>
    </xf>
    <xf numFmtId="0" fontId="4" fillId="0" borderId="29"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49" fontId="4" fillId="0" borderId="0" xfId="0" applyNumberFormat="1" applyFont="1" applyFill="1" applyAlignment="1">
      <alignment horizontal="center" vertical="center"/>
    </xf>
    <xf numFmtId="0" fontId="6" fillId="0" borderId="13" xfId="0" applyNumberFormat="1" applyFont="1" applyFill="1" applyBorder="1" applyAlignment="1">
      <alignment horizontal="center" vertical="center" shrinkToFit="1"/>
    </xf>
    <xf numFmtId="0" fontId="6" fillId="0" borderId="24"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49" fontId="4" fillId="0" borderId="4" xfId="0" applyNumberFormat="1" applyFont="1" applyFill="1" applyBorder="1" applyAlignment="1">
      <alignment vertical="center"/>
    </xf>
    <xf numFmtId="49" fontId="4" fillId="0" borderId="30" xfId="0" applyNumberFormat="1" applyFont="1" applyFill="1" applyBorder="1" applyAlignment="1">
      <alignment vertical="center"/>
    </xf>
    <xf numFmtId="0" fontId="6" fillId="0" borderId="29" xfId="0" applyNumberFormat="1" applyFont="1" applyFill="1" applyBorder="1" applyAlignment="1">
      <alignment vertical="center" shrinkToFit="1"/>
    </xf>
    <xf numFmtId="0" fontId="6" fillId="0" borderId="30" xfId="0" applyNumberFormat="1" applyFont="1" applyFill="1" applyBorder="1" applyAlignment="1">
      <alignment vertical="center" shrinkToFit="1"/>
    </xf>
    <xf numFmtId="49" fontId="4" fillId="0" borderId="52" xfId="0" applyNumberFormat="1" applyFont="1" applyFill="1" applyBorder="1" applyAlignment="1">
      <alignment horizontal="center" vertical="center"/>
    </xf>
    <xf numFmtId="0" fontId="6" fillId="0" borderId="43" xfId="0" applyNumberFormat="1" applyFont="1" applyFill="1" applyBorder="1" applyAlignment="1">
      <alignment horizontal="center" vertical="center" shrinkToFit="1"/>
    </xf>
    <xf numFmtId="0" fontId="6" fillId="0" borderId="41" xfId="0" applyNumberFormat="1" applyFont="1" applyFill="1" applyBorder="1" applyAlignment="1">
      <alignment horizontal="center" vertical="center" shrinkToFit="1"/>
    </xf>
    <xf numFmtId="0" fontId="6" fillId="0" borderId="22" xfId="0" applyNumberFormat="1" applyFont="1" applyFill="1" applyBorder="1" applyAlignment="1">
      <alignment horizontal="center" vertical="center" shrinkToFit="1"/>
    </xf>
    <xf numFmtId="0" fontId="6" fillId="0" borderId="23" xfId="0" applyNumberFormat="1" applyFont="1" applyFill="1" applyBorder="1" applyAlignment="1">
      <alignment horizontal="center" vertical="center" shrinkToFit="1"/>
    </xf>
    <xf numFmtId="49" fontId="4" fillId="0" borderId="5" xfId="0" applyNumberFormat="1" applyFont="1" applyFill="1" applyBorder="1" applyAlignment="1">
      <alignment vertical="center"/>
    </xf>
    <xf numFmtId="49" fontId="4" fillId="0" borderId="34" xfId="0" applyNumberFormat="1" applyFont="1" applyFill="1" applyBorder="1" applyAlignment="1">
      <alignment vertical="center"/>
    </xf>
    <xf numFmtId="49" fontId="6" fillId="0" borderId="29" xfId="0" applyNumberFormat="1" applyFont="1" applyFill="1" applyBorder="1" applyAlignment="1">
      <alignment horizontal="left" vertical="center" shrinkToFit="1"/>
    </xf>
    <xf numFmtId="49" fontId="6" fillId="0" borderId="30" xfId="0" applyNumberFormat="1" applyFont="1" applyFill="1" applyBorder="1" applyAlignment="1">
      <alignment horizontal="left" vertical="center" shrinkToFit="1"/>
    </xf>
    <xf numFmtId="0" fontId="6" fillId="0" borderId="30" xfId="0" applyNumberFormat="1" applyFont="1" applyFill="1" applyBorder="1" applyAlignment="1">
      <alignment horizontal="left" vertical="center" shrinkToFit="1"/>
    </xf>
    <xf numFmtId="0" fontId="6" fillId="0" borderId="31" xfId="0" applyNumberFormat="1" applyFont="1" applyFill="1" applyBorder="1" applyAlignment="1">
      <alignment horizontal="left" vertical="center" shrinkToFit="1"/>
    </xf>
    <xf numFmtId="0" fontId="9" fillId="0" borderId="30" xfId="0" applyNumberFormat="1" applyFont="1" applyFill="1" applyBorder="1" applyAlignment="1">
      <alignment horizontal="center" vertical="center" wrapText="1"/>
    </xf>
    <xf numFmtId="0" fontId="6" fillId="0" borderId="31" xfId="0" applyNumberFormat="1" applyFont="1" applyFill="1" applyBorder="1" applyAlignment="1">
      <alignment vertical="center" shrinkToFit="1"/>
    </xf>
    <xf numFmtId="49" fontId="6" fillId="0" borderId="13" xfId="0" applyNumberFormat="1" applyFont="1" applyFill="1" applyBorder="1" applyAlignment="1">
      <alignment horizontal="center" vertical="center"/>
    </xf>
    <xf numFmtId="49" fontId="4" fillId="0" borderId="55" xfId="0" applyNumberFormat="1" applyFont="1" applyFill="1" applyBorder="1" applyAlignment="1">
      <alignment horizontal="center" vertical="center"/>
    </xf>
    <xf numFmtId="49" fontId="4" fillId="0" borderId="56"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4" fillId="0" borderId="37" xfId="0" applyNumberFormat="1" applyFont="1" applyFill="1" applyBorder="1" applyAlignment="1">
      <alignment vertical="center"/>
    </xf>
    <xf numFmtId="49" fontId="4" fillId="0" borderId="35"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49"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0" fontId="6" fillId="0" borderId="27"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4" fillId="0" borderId="3" xfId="0" applyNumberFormat="1" applyFont="1" applyFill="1" applyBorder="1" applyAlignment="1">
      <alignment vertical="center"/>
    </xf>
    <xf numFmtId="49" fontId="4" fillId="0" borderId="38" xfId="0" applyNumberFormat="1" applyFont="1" applyFill="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4" fillId="0" borderId="22"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102" xfId="0" applyNumberFormat="1" applyFont="1" applyFill="1" applyBorder="1" applyAlignment="1">
      <alignment vertical="center" textRotation="255" shrinkToFit="1"/>
    </xf>
    <xf numFmtId="49" fontId="4" fillId="0" borderId="87" xfId="0" applyNumberFormat="1" applyFont="1" applyFill="1" applyBorder="1" applyAlignment="1">
      <alignment vertical="center" textRotation="255" shrinkToFit="1"/>
    </xf>
    <xf numFmtId="49" fontId="4" fillId="0" borderId="64" xfId="0" applyNumberFormat="1" applyFont="1" applyFill="1" applyBorder="1" applyAlignment="1">
      <alignment vertical="center" textRotation="255" shrinkToFit="1"/>
    </xf>
    <xf numFmtId="0" fontId="4" fillId="0" borderId="32"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34" xfId="0" applyNumberFormat="1" applyFont="1" applyFill="1" applyBorder="1" applyAlignment="1">
      <alignment horizontal="left" vertical="center" wrapText="1"/>
    </xf>
    <xf numFmtId="0" fontId="4" fillId="0" borderId="36" xfId="0" applyNumberFormat="1" applyFont="1" applyFill="1" applyBorder="1" applyAlignment="1">
      <alignment horizontal="left" vertical="center" wrapText="1"/>
    </xf>
    <xf numFmtId="49" fontId="4" fillId="0" borderId="5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15</xdr:col>
      <xdr:colOff>39538</xdr:colOff>
      <xdr:row>42</xdr:row>
      <xdr:rowOff>39098</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85725"/>
          <a:ext cx="10307488" cy="7154273"/>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1"/>
  <sheetViews>
    <sheetView showGridLines="0" tabSelected="1" zoomScaleNormal="100" workbookViewId="0"/>
  </sheetViews>
  <sheetFormatPr defaultColWidth="3.75" defaultRowHeight="19.899999999999999" customHeight="1" x14ac:dyDescent="0.15"/>
  <cols>
    <col min="1" max="16384" width="3.75" style="76"/>
  </cols>
  <sheetData>
    <row r="2" spans="1:34" ht="19.899999999999999" customHeight="1" x14ac:dyDescent="0.15">
      <c r="A2" s="76" t="s">
        <v>108</v>
      </c>
      <c r="F2" s="136"/>
      <c r="G2" s="136"/>
      <c r="H2" s="136"/>
      <c r="I2" s="136"/>
    </row>
    <row r="3" spans="1:34" ht="19.899999999999999" customHeight="1" x14ac:dyDescent="0.15">
      <c r="B3" s="76" t="s">
        <v>183</v>
      </c>
      <c r="F3" s="136"/>
      <c r="G3" s="136"/>
      <c r="H3" s="136"/>
      <c r="I3" s="136"/>
    </row>
    <row r="4" spans="1:34" ht="19.899999999999999" customHeight="1" x14ac:dyDescent="0.15">
      <c r="B4" s="76" t="s">
        <v>197</v>
      </c>
      <c r="F4" s="136"/>
      <c r="G4" s="136"/>
      <c r="H4" s="136"/>
      <c r="I4" s="136"/>
    </row>
    <row r="5" spans="1:34" ht="19.899999999999999" customHeight="1" x14ac:dyDescent="0.15">
      <c r="B5" s="76" t="s">
        <v>184</v>
      </c>
      <c r="F5" s="136"/>
      <c r="G5" s="136"/>
      <c r="H5" s="136"/>
      <c r="I5" s="136"/>
    </row>
    <row r="6" spans="1:34" ht="19.899999999999999" customHeight="1" x14ac:dyDescent="0.15">
      <c r="B6" s="76" t="s">
        <v>185</v>
      </c>
      <c r="F6" s="136"/>
      <c r="G6" s="136"/>
      <c r="H6" s="136"/>
      <c r="I6" s="136"/>
    </row>
    <row r="7" spans="1:34" ht="19.899999999999999" customHeight="1" x14ac:dyDescent="0.15">
      <c r="F7" s="136"/>
      <c r="G7" s="136"/>
      <c r="H7" s="136"/>
      <c r="I7" s="136"/>
      <c r="AH7" s="137"/>
    </row>
    <row r="8" spans="1:34" ht="19.899999999999999" customHeight="1" x14ac:dyDescent="0.15">
      <c r="A8" s="136" t="s">
        <v>134</v>
      </c>
      <c r="B8" s="136"/>
      <c r="C8" s="136"/>
      <c r="D8" s="136"/>
      <c r="F8" s="136"/>
      <c r="G8" s="136"/>
      <c r="H8" s="136"/>
      <c r="I8" s="136"/>
    </row>
    <row r="9" spans="1:34" ht="19.899999999999999" customHeight="1" x14ac:dyDescent="0.15">
      <c r="A9" s="136"/>
      <c r="B9" s="136" t="s">
        <v>167</v>
      </c>
      <c r="C9" s="136"/>
      <c r="D9" s="136"/>
      <c r="F9" s="136"/>
      <c r="G9" s="136"/>
      <c r="H9" s="136"/>
      <c r="I9" s="136"/>
    </row>
    <row r="10" spans="1:34" ht="19.899999999999999" customHeight="1" x14ac:dyDescent="0.15">
      <c r="A10" s="136"/>
      <c r="B10" s="136" t="s">
        <v>198</v>
      </c>
      <c r="C10" s="136"/>
      <c r="D10" s="136"/>
      <c r="F10" s="136"/>
      <c r="G10" s="136"/>
      <c r="H10" s="136"/>
      <c r="I10" s="136"/>
    </row>
    <row r="11" spans="1:34" ht="19.899999999999999" customHeight="1" x14ac:dyDescent="0.15">
      <c r="A11" s="136"/>
      <c r="B11" s="136" t="s">
        <v>189</v>
      </c>
      <c r="C11" s="136"/>
      <c r="D11" s="136"/>
      <c r="F11" s="136"/>
      <c r="G11" s="136"/>
      <c r="H11" s="136"/>
      <c r="I11" s="136"/>
    </row>
    <row r="12" spans="1:34" ht="19.899999999999999" customHeight="1" x14ac:dyDescent="0.15">
      <c r="A12" s="136"/>
      <c r="B12" s="136" t="s">
        <v>188</v>
      </c>
      <c r="C12" s="136"/>
      <c r="D12" s="136"/>
      <c r="F12" s="136"/>
      <c r="G12" s="136"/>
      <c r="H12" s="136"/>
      <c r="I12" s="136"/>
    </row>
    <row r="13" spans="1:34" ht="19.899999999999999" customHeight="1" x14ac:dyDescent="0.15">
      <c r="A13" s="136"/>
      <c r="B13" s="136" t="s">
        <v>191</v>
      </c>
      <c r="C13" s="136"/>
      <c r="D13" s="136"/>
      <c r="F13" s="136"/>
      <c r="G13" s="136"/>
      <c r="H13" s="136"/>
      <c r="I13" s="136"/>
    </row>
    <row r="14" spans="1:34" ht="19.899999999999999" customHeight="1" x14ac:dyDescent="0.15">
      <c r="A14" s="136"/>
      <c r="B14" s="136" t="s">
        <v>190</v>
      </c>
      <c r="C14" s="136"/>
      <c r="D14" s="136"/>
      <c r="F14" s="136"/>
      <c r="G14" s="136"/>
      <c r="H14" s="136"/>
      <c r="I14" s="136"/>
    </row>
    <row r="15" spans="1:34" ht="19.899999999999999" customHeight="1" x14ac:dyDescent="0.15">
      <c r="A15" s="136"/>
      <c r="B15" s="136" t="s">
        <v>192</v>
      </c>
      <c r="C15" s="136"/>
      <c r="D15" s="136"/>
      <c r="F15" s="136"/>
      <c r="G15" s="136"/>
      <c r="H15" s="136"/>
      <c r="I15" s="136"/>
    </row>
    <row r="16" spans="1:34" ht="19.899999999999999" customHeight="1" x14ac:dyDescent="0.15">
      <c r="A16" s="136"/>
      <c r="B16" s="136" t="s">
        <v>193</v>
      </c>
      <c r="C16" s="136"/>
      <c r="D16" s="136"/>
      <c r="F16" s="136"/>
      <c r="G16" s="136"/>
      <c r="H16" s="136"/>
      <c r="I16" s="136"/>
    </row>
    <row r="17" spans="1:9" ht="19.899999999999999" customHeight="1" x14ac:dyDescent="0.15">
      <c r="A17" s="136"/>
      <c r="B17" s="136" t="s">
        <v>194</v>
      </c>
      <c r="C17" s="136"/>
      <c r="D17" s="136"/>
      <c r="F17" s="136"/>
      <c r="G17" s="136"/>
      <c r="H17" s="136"/>
      <c r="I17" s="136"/>
    </row>
    <row r="18" spans="1:9" ht="19.899999999999999" customHeight="1" x14ac:dyDescent="0.15">
      <c r="A18" s="136"/>
      <c r="B18" s="136" t="s">
        <v>186</v>
      </c>
      <c r="C18" s="136"/>
      <c r="D18" s="136"/>
      <c r="F18" s="136"/>
      <c r="G18" s="136"/>
      <c r="H18" s="136"/>
      <c r="I18" s="136"/>
    </row>
    <row r="19" spans="1:9" ht="19.899999999999999" customHeight="1" x14ac:dyDescent="0.15">
      <c r="A19" s="136"/>
      <c r="B19" s="136" t="s">
        <v>187</v>
      </c>
      <c r="C19" s="136"/>
      <c r="D19" s="136"/>
      <c r="F19" s="136"/>
      <c r="G19" s="136"/>
      <c r="H19" s="136"/>
      <c r="I19" s="136"/>
    </row>
    <row r="20" spans="1:9" ht="19.899999999999999" customHeight="1" x14ac:dyDescent="0.15">
      <c r="A20" s="136"/>
      <c r="B20" s="136" t="s">
        <v>195</v>
      </c>
      <c r="C20" s="136"/>
      <c r="D20" s="136"/>
    </row>
    <row r="21" spans="1:9" ht="19.899999999999999" customHeight="1" x14ac:dyDescent="0.15">
      <c r="B21" s="76" t="s">
        <v>196</v>
      </c>
    </row>
  </sheetData>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H60"/>
  <sheetViews>
    <sheetView showGridLines="0" view="pageBreakPreview" zoomScaleNormal="100" zoomScaleSheetLayoutView="100" workbookViewId="0">
      <selection activeCell="J8" sqref="J8:S8"/>
    </sheetView>
  </sheetViews>
  <sheetFormatPr defaultColWidth="3.75" defaultRowHeight="18.600000000000001" customHeight="1" x14ac:dyDescent="0.15"/>
  <cols>
    <col min="1" max="1" width="3.75" style="78"/>
    <col min="2" max="2" width="3.75" style="84"/>
    <col min="3" max="16384" width="3.75" style="78"/>
  </cols>
  <sheetData>
    <row r="2" spans="2:26" ht="18.600000000000001" customHeight="1" x14ac:dyDescent="0.15">
      <c r="B2" s="77" t="s">
        <v>132</v>
      </c>
    </row>
    <row r="4" spans="2:26" ht="18.600000000000001" customHeight="1" x14ac:dyDescent="0.15">
      <c r="B4" s="79" t="s">
        <v>130</v>
      </c>
    </row>
    <row r="5" spans="2:26" ht="18.600000000000001" customHeight="1" x14ac:dyDescent="0.15">
      <c r="B5" s="235" t="s">
        <v>51</v>
      </c>
      <c r="C5" s="236"/>
      <c r="D5" s="236"/>
      <c r="E5" s="236"/>
      <c r="F5" s="236"/>
      <c r="G5" s="236"/>
      <c r="H5" s="236"/>
      <c r="I5" s="237"/>
      <c r="J5" s="203"/>
      <c r="K5" s="204"/>
      <c r="L5" s="204"/>
      <c r="M5" s="205"/>
      <c r="N5" s="106" t="s">
        <v>87</v>
      </c>
      <c r="O5" s="80"/>
      <c r="P5" s="78" t="s">
        <v>109</v>
      </c>
      <c r="Q5" s="81"/>
      <c r="R5" s="81"/>
      <c r="S5" s="81"/>
    </row>
    <row r="6" spans="2:26" ht="18.600000000000001" customHeight="1" x14ac:dyDescent="0.15">
      <c r="B6" s="235" t="s">
        <v>52</v>
      </c>
      <c r="C6" s="236"/>
      <c r="D6" s="236"/>
      <c r="E6" s="236"/>
      <c r="F6" s="236"/>
      <c r="G6" s="236"/>
      <c r="H6" s="236"/>
      <c r="I6" s="237"/>
      <c r="J6" s="203"/>
      <c r="K6" s="204"/>
      <c r="L6" s="204"/>
      <c r="M6" s="204"/>
      <c r="N6" s="204"/>
      <c r="O6" s="204"/>
      <c r="P6" s="204"/>
      <c r="Q6" s="204"/>
      <c r="R6" s="204"/>
      <c r="S6" s="205"/>
      <c r="T6" s="78" t="s">
        <v>89</v>
      </c>
    </row>
    <row r="7" spans="2:26" ht="18.600000000000001" customHeight="1" x14ac:dyDescent="0.15">
      <c r="B7" s="235" t="s">
        <v>53</v>
      </c>
      <c r="C7" s="236"/>
      <c r="D7" s="236"/>
      <c r="E7" s="236"/>
      <c r="F7" s="236"/>
      <c r="G7" s="236"/>
      <c r="H7" s="236"/>
      <c r="I7" s="237"/>
      <c r="J7" s="203"/>
      <c r="K7" s="204"/>
      <c r="L7" s="204"/>
      <c r="M7" s="204"/>
      <c r="N7" s="204"/>
      <c r="O7" s="204"/>
      <c r="P7" s="204"/>
      <c r="Q7" s="204"/>
      <c r="R7" s="204"/>
      <c r="S7" s="205"/>
    </row>
    <row r="8" spans="2:26" ht="18.600000000000001" customHeight="1" x14ac:dyDescent="0.15">
      <c r="B8" s="235" t="s">
        <v>54</v>
      </c>
      <c r="C8" s="236"/>
      <c r="D8" s="236"/>
      <c r="E8" s="236"/>
      <c r="F8" s="236"/>
      <c r="G8" s="236"/>
      <c r="H8" s="236"/>
      <c r="I8" s="237"/>
      <c r="J8" s="203"/>
      <c r="K8" s="204"/>
      <c r="L8" s="204"/>
      <c r="M8" s="204"/>
      <c r="N8" s="204"/>
      <c r="O8" s="204"/>
      <c r="P8" s="204"/>
      <c r="Q8" s="204"/>
      <c r="R8" s="204"/>
      <c r="S8" s="205"/>
    </row>
    <row r="9" spans="2:26" ht="18.600000000000001" customHeight="1" x14ac:dyDescent="0.15">
      <c r="B9" s="235" t="s">
        <v>55</v>
      </c>
      <c r="C9" s="236"/>
      <c r="D9" s="236"/>
      <c r="E9" s="236"/>
      <c r="F9" s="236"/>
      <c r="G9" s="236"/>
      <c r="H9" s="236"/>
      <c r="I9" s="237"/>
      <c r="J9" s="203"/>
      <c r="K9" s="204"/>
      <c r="L9" s="204"/>
      <c r="M9" s="204"/>
      <c r="N9" s="204"/>
      <c r="O9" s="204"/>
      <c r="P9" s="204"/>
      <c r="Q9" s="204"/>
      <c r="R9" s="204"/>
      <c r="S9" s="205"/>
    </row>
    <row r="11" spans="2:26" ht="18.600000000000001" customHeight="1" thickBot="1" x14ac:dyDescent="0.2">
      <c r="B11" s="82" t="s">
        <v>74</v>
      </c>
    </row>
    <row r="12" spans="2:26" ht="18.600000000000001" customHeight="1" thickTop="1" x14ac:dyDescent="0.15">
      <c r="B12" s="209" t="s">
        <v>79</v>
      </c>
      <c r="C12" s="210"/>
      <c r="D12" s="210"/>
      <c r="E12" s="210"/>
      <c r="F12" s="210"/>
      <c r="G12" s="210"/>
      <c r="H12" s="210"/>
      <c r="I12" s="211"/>
      <c r="J12" s="174"/>
      <c r="K12" s="174"/>
      <c r="L12" s="174"/>
      <c r="M12" s="174"/>
      <c r="N12" s="174"/>
      <c r="O12" s="174"/>
      <c r="P12" s="174"/>
      <c r="Q12" s="174"/>
      <c r="R12" s="174"/>
      <c r="S12" s="174"/>
      <c r="T12" s="174"/>
      <c r="U12" s="174"/>
      <c r="V12" s="174"/>
      <c r="W12" s="174"/>
      <c r="X12" s="174"/>
      <c r="Y12" s="175"/>
      <c r="Z12" s="83" t="s">
        <v>113</v>
      </c>
    </row>
    <row r="13" spans="2:26" ht="18.600000000000001" customHeight="1" x14ac:dyDescent="0.15">
      <c r="B13" s="212" t="s">
        <v>97</v>
      </c>
      <c r="C13" s="213"/>
      <c r="D13" s="213"/>
      <c r="E13" s="213"/>
      <c r="F13" s="213"/>
      <c r="G13" s="213"/>
      <c r="H13" s="213"/>
      <c r="I13" s="214"/>
      <c r="J13" s="185"/>
      <c r="K13" s="185"/>
      <c r="L13" s="185"/>
      <c r="M13" s="185"/>
      <c r="N13" s="185"/>
      <c r="O13" s="185"/>
      <c r="P13" s="185"/>
      <c r="Q13" s="185"/>
      <c r="R13" s="185"/>
      <c r="S13" s="185"/>
      <c r="T13" s="185"/>
      <c r="U13" s="185"/>
      <c r="V13" s="185"/>
      <c r="W13" s="185"/>
      <c r="X13" s="185"/>
      <c r="Y13" s="186"/>
    </row>
    <row r="14" spans="2:26" ht="18.600000000000001" customHeight="1" x14ac:dyDescent="0.15">
      <c r="B14" s="215" t="s">
        <v>80</v>
      </c>
      <c r="C14" s="216"/>
      <c r="D14" s="216"/>
      <c r="E14" s="216"/>
      <c r="F14" s="216"/>
      <c r="G14" s="216"/>
      <c r="H14" s="216"/>
      <c r="I14" s="217"/>
      <c r="J14" s="187"/>
      <c r="K14" s="187"/>
      <c r="L14" s="187"/>
      <c r="M14" s="187"/>
      <c r="N14" s="187"/>
      <c r="O14" s="187"/>
      <c r="P14" s="187"/>
      <c r="Q14" s="187"/>
      <c r="R14" s="187"/>
      <c r="S14" s="187"/>
      <c r="T14" s="187"/>
      <c r="U14" s="187"/>
      <c r="V14" s="187"/>
      <c r="W14" s="187"/>
      <c r="X14" s="187"/>
      <c r="Y14" s="188"/>
      <c r="Z14" s="83" t="s">
        <v>111</v>
      </c>
    </row>
    <row r="15" spans="2:26" ht="18.600000000000001" customHeight="1" thickBot="1" x14ac:dyDescent="0.2">
      <c r="B15" s="218" t="s">
        <v>98</v>
      </c>
      <c r="C15" s="219"/>
      <c r="D15" s="219"/>
      <c r="E15" s="219"/>
      <c r="F15" s="219"/>
      <c r="G15" s="219"/>
      <c r="H15" s="219"/>
      <c r="I15" s="220"/>
      <c r="J15" s="189"/>
      <c r="K15" s="189"/>
      <c r="L15" s="189"/>
      <c r="M15" s="189"/>
      <c r="N15" s="189"/>
      <c r="O15" s="189"/>
      <c r="P15" s="189"/>
      <c r="Q15" s="189"/>
      <c r="R15" s="189"/>
      <c r="S15" s="189"/>
      <c r="T15" s="189"/>
      <c r="U15" s="189"/>
      <c r="V15" s="189"/>
      <c r="W15" s="189"/>
      <c r="X15" s="189"/>
      <c r="Y15" s="190"/>
      <c r="Z15" s="83" t="s">
        <v>103</v>
      </c>
    </row>
    <row r="16" spans="2:26" ht="18.600000000000001" customHeight="1" thickTop="1" x14ac:dyDescent="0.15">
      <c r="Z16" s="83" t="s">
        <v>104</v>
      </c>
    </row>
    <row r="17" spans="2:26" ht="18.600000000000001" customHeight="1" x14ac:dyDescent="0.15">
      <c r="B17" s="82" t="s">
        <v>75</v>
      </c>
    </row>
    <row r="18" spans="2:26" ht="18.600000000000001" customHeight="1" thickBot="1" x14ac:dyDescent="0.2">
      <c r="B18" s="176" t="s">
        <v>56</v>
      </c>
      <c r="C18" s="177"/>
      <c r="D18" s="177"/>
      <c r="E18" s="177"/>
      <c r="F18" s="177"/>
      <c r="G18" s="177"/>
      <c r="H18" s="177"/>
      <c r="I18" s="178"/>
      <c r="J18" s="191"/>
      <c r="K18" s="192"/>
      <c r="L18" s="192"/>
      <c r="M18" s="192"/>
      <c r="N18" s="192"/>
      <c r="O18" s="193"/>
      <c r="P18" s="85"/>
      <c r="Q18" s="86"/>
      <c r="R18" s="86"/>
      <c r="S18" s="86"/>
      <c r="T18" s="86"/>
      <c r="U18" s="86"/>
      <c r="V18" s="86"/>
      <c r="W18" s="86"/>
      <c r="X18" s="86"/>
      <c r="Y18" s="86"/>
    </row>
    <row r="19" spans="2:26" ht="18.600000000000001" customHeight="1" thickTop="1" x14ac:dyDescent="0.15">
      <c r="B19" s="156" t="s">
        <v>71</v>
      </c>
      <c r="C19" s="157"/>
      <c r="D19" s="157"/>
      <c r="E19" s="157"/>
      <c r="F19" s="157"/>
      <c r="G19" s="157"/>
      <c r="H19" s="157"/>
      <c r="I19" s="158"/>
      <c r="J19" s="194"/>
      <c r="K19" s="195"/>
      <c r="L19" s="195"/>
      <c r="M19" s="195"/>
      <c r="N19" s="195"/>
      <c r="O19" s="196"/>
      <c r="P19" s="86" t="s">
        <v>90</v>
      </c>
      <c r="Q19" s="86"/>
      <c r="R19" s="86"/>
      <c r="S19" s="86"/>
      <c r="T19" s="86"/>
      <c r="U19" s="86"/>
      <c r="V19" s="86"/>
      <c r="W19" s="86"/>
      <c r="X19" s="86"/>
      <c r="Y19" s="86"/>
    </row>
    <row r="20" spans="2:26" ht="18.600000000000001" customHeight="1" thickBot="1" x14ac:dyDescent="0.2">
      <c r="B20" s="162" t="s">
        <v>57</v>
      </c>
      <c r="C20" s="163"/>
      <c r="D20" s="163"/>
      <c r="E20" s="163"/>
      <c r="F20" s="163"/>
      <c r="G20" s="163"/>
      <c r="H20" s="163"/>
      <c r="I20" s="164"/>
      <c r="J20" s="197"/>
      <c r="K20" s="198"/>
      <c r="L20" s="198"/>
      <c r="M20" s="198"/>
      <c r="N20" s="198"/>
      <c r="O20" s="199"/>
      <c r="P20" s="87"/>
      <c r="Q20" s="88"/>
      <c r="R20" s="88"/>
      <c r="S20" s="88"/>
      <c r="T20" s="88"/>
      <c r="U20" s="88"/>
      <c r="V20" s="88"/>
      <c r="W20" s="88"/>
      <c r="X20" s="88"/>
      <c r="Y20" s="88"/>
    </row>
    <row r="21" spans="2:26" ht="37.15" customHeight="1" thickTop="1" x14ac:dyDescent="0.15">
      <c r="B21" s="179" t="s">
        <v>76</v>
      </c>
      <c r="C21" s="180"/>
      <c r="D21" s="180"/>
      <c r="E21" s="180"/>
      <c r="F21" s="180"/>
      <c r="G21" s="180"/>
      <c r="H21" s="180"/>
      <c r="I21" s="181"/>
      <c r="J21" s="182"/>
      <c r="K21" s="182"/>
      <c r="L21" s="182"/>
      <c r="M21" s="182"/>
      <c r="N21" s="182"/>
      <c r="O21" s="182"/>
      <c r="P21" s="183"/>
      <c r="Q21" s="183"/>
      <c r="R21" s="183"/>
      <c r="S21" s="183"/>
      <c r="T21" s="183"/>
      <c r="U21" s="183"/>
      <c r="V21" s="183"/>
      <c r="W21" s="183"/>
      <c r="X21" s="183"/>
      <c r="Y21" s="184"/>
      <c r="Z21" s="83" t="s">
        <v>91</v>
      </c>
    </row>
    <row r="22" spans="2:26" ht="18.600000000000001" customHeight="1" x14ac:dyDescent="0.15">
      <c r="B22" s="212" t="s">
        <v>99</v>
      </c>
      <c r="C22" s="213"/>
      <c r="D22" s="213"/>
      <c r="E22" s="213"/>
      <c r="F22" s="213"/>
      <c r="G22" s="213"/>
      <c r="H22" s="213"/>
      <c r="I22" s="214"/>
      <c r="J22" s="185"/>
      <c r="K22" s="185"/>
      <c r="L22" s="185"/>
      <c r="M22" s="185"/>
      <c r="N22" s="185"/>
      <c r="O22" s="185"/>
      <c r="P22" s="185"/>
      <c r="Q22" s="185"/>
      <c r="R22" s="185"/>
      <c r="S22" s="185"/>
      <c r="T22" s="185"/>
      <c r="U22" s="185"/>
      <c r="V22" s="185"/>
      <c r="W22" s="185"/>
      <c r="X22" s="185"/>
      <c r="Y22" s="186"/>
    </row>
    <row r="23" spans="2:26" ht="18.600000000000001" customHeight="1" x14ac:dyDescent="0.15">
      <c r="B23" s="215" t="s">
        <v>77</v>
      </c>
      <c r="C23" s="216"/>
      <c r="D23" s="216"/>
      <c r="E23" s="216"/>
      <c r="F23" s="216"/>
      <c r="G23" s="216"/>
      <c r="H23" s="216"/>
      <c r="I23" s="217"/>
      <c r="J23" s="187"/>
      <c r="K23" s="187"/>
      <c r="L23" s="187"/>
      <c r="M23" s="187"/>
      <c r="N23" s="187"/>
      <c r="O23" s="187"/>
      <c r="P23" s="187"/>
      <c r="Q23" s="187"/>
      <c r="R23" s="187"/>
      <c r="S23" s="187"/>
      <c r="T23" s="187"/>
      <c r="U23" s="187"/>
      <c r="V23" s="187"/>
      <c r="W23" s="187"/>
      <c r="X23" s="187"/>
      <c r="Y23" s="188"/>
      <c r="Z23" s="83" t="s">
        <v>92</v>
      </c>
    </row>
    <row r="24" spans="2:26" ht="18.600000000000001" customHeight="1" x14ac:dyDescent="0.15">
      <c r="B24" s="212" t="s">
        <v>100</v>
      </c>
      <c r="C24" s="213"/>
      <c r="D24" s="213"/>
      <c r="E24" s="213"/>
      <c r="F24" s="213"/>
      <c r="G24" s="213"/>
      <c r="H24" s="213"/>
      <c r="I24" s="214"/>
      <c r="J24" s="185"/>
      <c r="K24" s="185"/>
      <c r="L24" s="185"/>
      <c r="M24" s="185"/>
      <c r="N24" s="185"/>
      <c r="O24" s="185"/>
      <c r="P24" s="185"/>
      <c r="Q24" s="185"/>
      <c r="R24" s="185"/>
      <c r="S24" s="185"/>
      <c r="T24" s="185"/>
      <c r="U24" s="185"/>
      <c r="V24" s="185"/>
      <c r="W24" s="185"/>
      <c r="X24" s="185"/>
      <c r="Y24" s="186"/>
    </row>
    <row r="25" spans="2:26" ht="18.600000000000001" customHeight="1" x14ac:dyDescent="0.15">
      <c r="B25" s="215" t="s">
        <v>58</v>
      </c>
      <c r="C25" s="216"/>
      <c r="D25" s="216"/>
      <c r="E25" s="216"/>
      <c r="F25" s="216"/>
      <c r="G25" s="216"/>
      <c r="H25" s="216"/>
      <c r="I25" s="217"/>
      <c r="J25" s="187"/>
      <c r="K25" s="187"/>
      <c r="L25" s="187"/>
      <c r="M25" s="187"/>
      <c r="N25" s="187"/>
      <c r="O25" s="187"/>
      <c r="P25" s="187"/>
      <c r="Q25" s="187"/>
      <c r="R25" s="187"/>
      <c r="S25" s="187"/>
      <c r="T25" s="187"/>
      <c r="U25" s="187"/>
      <c r="V25" s="187"/>
      <c r="W25" s="187"/>
      <c r="X25" s="187"/>
      <c r="Y25" s="188"/>
    </row>
    <row r="26" spans="2:26" ht="18.600000000000001" customHeight="1" thickBot="1" x14ac:dyDescent="0.2">
      <c r="B26" s="212" t="s">
        <v>101</v>
      </c>
      <c r="C26" s="213"/>
      <c r="D26" s="213"/>
      <c r="E26" s="213"/>
      <c r="F26" s="213"/>
      <c r="G26" s="213"/>
      <c r="H26" s="213"/>
      <c r="I26" s="214"/>
      <c r="J26" s="185"/>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68" t="s">
        <v>78</v>
      </c>
      <c r="C27" s="169"/>
      <c r="D27" s="169"/>
      <c r="E27" s="169"/>
      <c r="F27" s="169"/>
      <c r="G27" s="169"/>
      <c r="H27" s="169"/>
      <c r="I27" s="170"/>
      <c r="J27" s="206"/>
      <c r="K27" s="207"/>
      <c r="L27" s="207"/>
      <c r="M27" s="207"/>
      <c r="N27" s="207"/>
      <c r="O27" s="207"/>
      <c r="P27" s="208"/>
      <c r="Q27" s="89" t="s">
        <v>107</v>
      </c>
      <c r="R27" s="90"/>
      <c r="S27" s="90"/>
      <c r="T27" s="90"/>
      <c r="U27" s="90"/>
      <c r="V27" s="90"/>
      <c r="W27" s="90"/>
      <c r="X27" s="90"/>
      <c r="Y27" s="90"/>
    </row>
    <row r="28" spans="2:26" ht="18.600000000000001" customHeight="1" thickTop="1" x14ac:dyDescent="0.15"/>
    <row r="29" spans="2:26" ht="18.600000000000001" customHeight="1" thickBot="1" x14ac:dyDescent="0.2">
      <c r="B29" s="91" t="s">
        <v>59</v>
      </c>
      <c r="C29" s="92"/>
      <c r="D29" s="92"/>
      <c r="E29" s="92"/>
      <c r="F29" s="92"/>
      <c r="G29" s="92"/>
      <c r="H29" s="92"/>
      <c r="I29" s="92"/>
      <c r="J29" s="93"/>
      <c r="K29" s="93"/>
      <c r="L29" s="93"/>
    </row>
    <row r="30" spans="2:26" ht="18.600000000000001" customHeight="1" thickTop="1" thickBot="1" x14ac:dyDescent="0.2">
      <c r="B30" s="221" t="s">
        <v>60</v>
      </c>
      <c r="C30" s="222"/>
      <c r="D30" s="222"/>
      <c r="E30" s="222"/>
      <c r="F30" s="222"/>
      <c r="G30" s="222"/>
      <c r="H30" s="222"/>
      <c r="I30" s="223"/>
      <c r="J30" s="160"/>
      <c r="K30" s="160"/>
      <c r="L30" s="160"/>
      <c r="M30" s="160"/>
      <c r="N30" s="160"/>
      <c r="O30" s="161"/>
      <c r="P30" s="94" t="s">
        <v>89</v>
      </c>
      <c r="Q30" s="95"/>
      <c r="R30" s="95"/>
      <c r="S30" s="95"/>
      <c r="T30" s="95"/>
      <c r="U30" s="95"/>
      <c r="V30" s="95"/>
      <c r="W30" s="95"/>
      <c r="X30" s="95"/>
      <c r="Y30" s="95"/>
    </row>
    <row r="31" spans="2:26" ht="18.600000000000001" customHeight="1" thickTop="1" x14ac:dyDescent="0.15">
      <c r="B31" s="200" t="s">
        <v>61</v>
      </c>
      <c r="C31" s="201"/>
      <c r="D31" s="201"/>
      <c r="E31" s="201"/>
      <c r="F31" s="201"/>
      <c r="G31" s="201"/>
      <c r="H31" s="201"/>
      <c r="I31" s="202"/>
      <c r="J31" s="166"/>
      <c r="K31" s="166"/>
      <c r="L31" s="166"/>
      <c r="M31" s="166"/>
      <c r="N31" s="166"/>
      <c r="O31" s="166"/>
      <c r="P31" s="225"/>
      <c r="Q31" s="225"/>
      <c r="R31" s="225"/>
      <c r="S31" s="225"/>
      <c r="T31" s="225"/>
      <c r="U31" s="225"/>
      <c r="V31" s="225"/>
      <c r="W31" s="225"/>
      <c r="X31" s="225"/>
      <c r="Y31" s="226"/>
    </row>
    <row r="32" spans="2:26" ht="18.600000000000001" customHeight="1" thickBot="1" x14ac:dyDescent="0.2">
      <c r="B32" s="227" t="s">
        <v>62</v>
      </c>
      <c r="C32" s="228"/>
      <c r="D32" s="228"/>
      <c r="E32" s="228"/>
      <c r="F32" s="228"/>
      <c r="G32" s="228"/>
      <c r="H32" s="228"/>
      <c r="I32" s="229"/>
      <c r="J32" s="172"/>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230" t="s">
        <v>63</v>
      </c>
      <c r="C33" s="231"/>
      <c r="D33" s="231"/>
      <c r="E33" s="231"/>
      <c r="F33" s="231"/>
      <c r="G33" s="231"/>
      <c r="H33" s="231"/>
      <c r="I33" s="232"/>
      <c r="J33" s="224"/>
      <c r="K33" s="224"/>
      <c r="L33" s="224"/>
      <c r="M33" s="224"/>
      <c r="N33" s="224"/>
      <c r="O33" s="224"/>
      <c r="P33" s="96"/>
      <c r="Q33" s="97"/>
      <c r="R33" s="97"/>
      <c r="S33" s="97"/>
      <c r="T33" s="97"/>
      <c r="U33" s="97"/>
      <c r="V33" s="97"/>
      <c r="W33" s="97"/>
      <c r="X33" s="97"/>
      <c r="Y33" s="97"/>
    </row>
    <row r="34" spans="1:86" ht="18.600000000000001" customHeight="1" thickTop="1" x14ac:dyDescent="0.15">
      <c r="B34" s="221" t="s">
        <v>64</v>
      </c>
      <c r="C34" s="222"/>
      <c r="D34" s="222"/>
      <c r="E34" s="222"/>
      <c r="F34" s="222"/>
      <c r="G34" s="222"/>
      <c r="H34" s="222"/>
      <c r="I34" s="223"/>
      <c r="J34" s="194"/>
      <c r="K34" s="195"/>
      <c r="L34" s="195"/>
      <c r="M34" s="195"/>
      <c r="N34" s="195"/>
      <c r="O34" s="196"/>
      <c r="P34" s="97" t="s">
        <v>88</v>
      </c>
      <c r="Q34" s="97"/>
      <c r="R34" s="97"/>
      <c r="S34" s="97"/>
      <c r="T34" s="97"/>
      <c r="U34" s="97"/>
      <c r="V34" s="97"/>
      <c r="W34" s="97"/>
      <c r="X34" s="97"/>
      <c r="Y34" s="97"/>
    </row>
    <row r="35" spans="1:86" ht="18.600000000000001" customHeight="1" thickBot="1" x14ac:dyDescent="0.2">
      <c r="B35" s="200" t="s">
        <v>65</v>
      </c>
      <c r="C35" s="201"/>
      <c r="D35" s="201"/>
      <c r="E35" s="201"/>
      <c r="F35" s="201"/>
      <c r="G35" s="201"/>
      <c r="H35" s="201"/>
      <c r="I35" s="202"/>
      <c r="J35" s="197"/>
      <c r="K35" s="198"/>
      <c r="L35" s="198"/>
      <c r="M35" s="198"/>
      <c r="N35" s="198"/>
      <c r="O35" s="19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0" t="s">
        <v>84</v>
      </c>
      <c r="C36" s="201"/>
      <c r="D36" s="201"/>
      <c r="E36" s="201"/>
      <c r="F36" s="201"/>
      <c r="G36" s="201"/>
      <c r="H36" s="201"/>
      <c r="I36" s="202"/>
      <c r="J36" s="197"/>
      <c r="K36" s="198"/>
      <c r="L36" s="198"/>
      <c r="M36" s="198"/>
      <c r="N36" s="198"/>
      <c r="O36" s="198"/>
      <c r="P36" s="238"/>
      <c r="Q36" s="238"/>
      <c r="R36" s="238"/>
      <c r="S36" s="238"/>
      <c r="T36" s="238"/>
      <c r="U36" s="238"/>
      <c r="V36" s="238"/>
      <c r="W36" s="238"/>
      <c r="X36" s="238"/>
      <c r="Y36" s="238"/>
      <c r="Z36" s="239"/>
      <c r="AA36" s="239"/>
      <c r="AB36" s="239"/>
      <c r="AC36" s="239"/>
      <c r="AD36" s="239"/>
      <c r="AE36" s="239"/>
      <c r="AF36" s="239"/>
      <c r="AG36" s="240"/>
    </row>
    <row r="37" spans="1:86" ht="18.600000000000001" customHeight="1" thickTop="1" x14ac:dyDescent="0.15">
      <c r="B37" s="200" t="s">
        <v>66</v>
      </c>
      <c r="C37" s="201"/>
      <c r="D37" s="201"/>
      <c r="E37" s="201"/>
      <c r="F37" s="201"/>
      <c r="G37" s="201"/>
      <c r="H37" s="201"/>
      <c r="I37" s="202"/>
      <c r="J37" s="166"/>
      <c r="K37" s="166"/>
      <c r="L37" s="166"/>
      <c r="M37" s="166"/>
      <c r="N37" s="166"/>
      <c r="O37" s="166"/>
      <c r="P37" s="166"/>
      <c r="Q37" s="166"/>
      <c r="R37" s="166"/>
      <c r="S37" s="166"/>
      <c r="T37" s="166"/>
      <c r="U37" s="166"/>
      <c r="V37" s="166"/>
      <c r="W37" s="166"/>
      <c r="X37" s="166"/>
      <c r="Y37" s="167"/>
      <c r="Z37" s="99" t="s">
        <v>102</v>
      </c>
      <c r="AA37" s="100"/>
      <c r="AB37" s="100"/>
      <c r="AC37" s="100"/>
      <c r="AD37" s="100"/>
      <c r="AE37" s="100"/>
      <c r="AF37" s="100"/>
      <c r="AG37" s="100"/>
    </row>
    <row r="38" spans="1:86" ht="18.600000000000001" customHeight="1" thickBot="1" x14ac:dyDescent="0.2">
      <c r="B38" s="227" t="s">
        <v>67</v>
      </c>
      <c r="C38" s="228"/>
      <c r="D38" s="228"/>
      <c r="E38" s="228"/>
      <c r="F38" s="228"/>
      <c r="G38" s="228"/>
      <c r="H38" s="228"/>
      <c r="I38" s="229"/>
      <c r="J38" s="172"/>
      <c r="K38" s="172"/>
      <c r="L38" s="172"/>
      <c r="M38" s="172"/>
      <c r="N38" s="172"/>
      <c r="O38" s="172"/>
      <c r="P38" s="172"/>
      <c r="Q38" s="172"/>
      <c r="R38" s="172"/>
      <c r="S38" s="172"/>
      <c r="T38" s="172"/>
      <c r="U38" s="172"/>
      <c r="V38" s="172"/>
      <c r="W38" s="172"/>
      <c r="X38" s="172"/>
      <c r="Y38" s="173"/>
      <c r="Z38" s="83" t="s">
        <v>112</v>
      </c>
      <c r="AA38" s="83"/>
    </row>
    <row r="39" spans="1:86" ht="18.600000000000001" customHeight="1" thickTop="1" thickBot="1" x14ac:dyDescent="0.2">
      <c r="B39" s="230" t="s">
        <v>68</v>
      </c>
      <c r="C39" s="231"/>
      <c r="D39" s="231"/>
      <c r="E39" s="231"/>
      <c r="F39" s="231"/>
      <c r="G39" s="231"/>
      <c r="H39" s="231"/>
      <c r="I39" s="232"/>
      <c r="J39" s="234"/>
      <c r="K39" s="234"/>
      <c r="L39" s="234"/>
      <c r="M39" s="234"/>
      <c r="N39" s="234"/>
      <c r="O39" s="234"/>
      <c r="P39" s="85"/>
      <c r="Q39" s="86"/>
      <c r="R39" s="86"/>
      <c r="S39" s="86"/>
      <c r="T39" s="86"/>
      <c r="U39" s="86"/>
      <c r="V39" s="86"/>
      <c r="W39" s="86"/>
      <c r="X39" s="86"/>
      <c r="Y39" s="86"/>
    </row>
    <row r="40" spans="1:86" ht="18.600000000000001" customHeight="1" thickTop="1" x14ac:dyDescent="0.15">
      <c r="B40" s="221" t="s">
        <v>69</v>
      </c>
      <c r="C40" s="222"/>
      <c r="D40" s="222"/>
      <c r="E40" s="222"/>
      <c r="F40" s="222"/>
      <c r="G40" s="222"/>
      <c r="H40" s="222"/>
      <c r="I40" s="223"/>
      <c r="J40" s="194"/>
      <c r="K40" s="195"/>
      <c r="L40" s="195"/>
      <c r="M40" s="195"/>
      <c r="N40" s="195"/>
      <c r="O40" s="196"/>
      <c r="P40" s="97" t="s">
        <v>93</v>
      </c>
      <c r="Q40" s="97"/>
      <c r="R40" s="97"/>
      <c r="S40" s="97"/>
      <c r="T40" s="97"/>
      <c r="U40" s="97"/>
      <c r="V40" s="97"/>
      <c r="W40" s="97"/>
      <c r="X40" s="97"/>
      <c r="Y40" s="97"/>
    </row>
    <row r="41" spans="1:86" ht="18.600000000000001" customHeight="1" thickBot="1" x14ac:dyDescent="0.2">
      <c r="B41" s="227" t="s">
        <v>70</v>
      </c>
      <c r="C41" s="228"/>
      <c r="D41" s="228"/>
      <c r="E41" s="228"/>
      <c r="F41" s="228"/>
      <c r="G41" s="228"/>
      <c r="H41" s="228"/>
      <c r="I41" s="229"/>
      <c r="J41" s="172"/>
      <c r="K41" s="172"/>
      <c r="L41" s="172"/>
      <c r="M41" s="172"/>
      <c r="N41" s="172"/>
      <c r="O41" s="173"/>
      <c r="P41" s="97"/>
      <c r="Q41" s="97"/>
      <c r="R41" s="97"/>
      <c r="S41" s="97"/>
      <c r="T41" s="97"/>
      <c r="U41" s="97"/>
      <c r="V41" s="97"/>
      <c r="W41" s="97"/>
      <c r="X41" s="97"/>
      <c r="Y41" s="97"/>
    </row>
    <row r="42" spans="1:86" ht="18.600000000000001" customHeight="1" thickTop="1" x14ac:dyDescent="0.15"/>
    <row r="43" spans="1:86" ht="18.600000000000001" customHeight="1" x14ac:dyDescent="0.15">
      <c r="B43" s="79" t="s">
        <v>85</v>
      </c>
    </row>
    <row r="44" spans="1:86" ht="18.600000000000001" customHeight="1" x14ac:dyDescent="0.15">
      <c r="B44" s="235" t="s">
        <v>95</v>
      </c>
      <c r="C44" s="236"/>
      <c r="D44" s="236"/>
      <c r="E44" s="236"/>
      <c r="F44" s="236"/>
      <c r="G44" s="236"/>
      <c r="H44" s="236"/>
      <c r="I44" s="237"/>
      <c r="J44" s="233"/>
      <c r="K44" s="233"/>
      <c r="L44" s="233"/>
      <c r="M44" s="233"/>
      <c r="N44" s="233"/>
      <c r="O44" s="233"/>
      <c r="P44" s="233"/>
      <c r="Q44" s="233"/>
      <c r="R44" s="233"/>
      <c r="S44" s="233"/>
      <c r="T44" s="233"/>
      <c r="U44" s="233"/>
      <c r="V44" s="233"/>
      <c r="W44" s="233"/>
      <c r="X44" s="233"/>
      <c r="Y44" s="233"/>
    </row>
    <row r="45" spans="1:86" ht="18.600000000000001" customHeight="1" x14ac:dyDescent="0.15">
      <c r="B45" s="235" t="s">
        <v>51</v>
      </c>
      <c r="C45" s="236"/>
      <c r="D45" s="236"/>
      <c r="E45" s="236"/>
      <c r="F45" s="236"/>
      <c r="G45" s="236"/>
      <c r="H45" s="236"/>
      <c r="I45" s="237"/>
      <c r="J45" s="203"/>
      <c r="K45" s="204"/>
      <c r="L45" s="204"/>
      <c r="M45" s="205"/>
      <c r="N45" s="107" t="s">
        <v>87</v>
      </c>
      <c r="O45" s="80"/>
      <c r="P45" s="101" t="s">
        <v>110</v>
      </c>
      <c r="Q45" s="102"/>
      <c r="R45" s="102"/>
      <c r="S45" s="102"/>
    </row>
    <row r="47" spans="1:86" ht="18.600000000000001" customHeight="1" x14ac:dyDescent="0.15">
      <c r="B47" s="79" t="s">
        <v>86</v>
      </c>
    </row>
    <row r="48" spans="1:86" ht="37.15" customHeight="1" x14ac:dyDescent="0.15">
      <c r="A48" s="103"/>
      <c r="B48" s="235" t="s">
        <v>96</v>
      </c>
      <c r="C48" s="236"/>
      <c r="D48" s="236"/>
      <c r="E48" s="236"/>
      <c r="F48" s="236"/>
      <c r="G48" s="236"/>
      <c r="H48" s="236"/>
      <c r="I48" s="237"/>
      <c r="J48" s="244"/>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6"/>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40" ht="18.600000000000001" customHeight="1" thickBot="1" x14ac:dyDescent="0.2">
      <c r="B50" s="91" t="s">
        <v>72</v>
      </c>
      <c r="C50" s="92"/>
      <c r="D50" s="92"/>
      <c r="E50" s="92"/>
      <c r="F50" s="92"/>
      <c r="G50" s="92"/>
      <c r="H50" s="92"/>
      <c r="I50" s="92"/>
      <c r="J50" s="92"/>
      <c r="K50" s="92"/>
      <c r="L50" s="92"/>
      <c r="M50" s="92"/>
      <c r="N50" s="92"/>
      <c r="O50" s="92"/>
      <c r="P50" s="92"/>
    </row>
    <row r="51" spans="2:40" ht="18.600000000000001" customHeight="1" thickTop="1" thickBot="1" x14ac:dyDescent="0.2">
      <c r="B51" s="156" t="s">
        <v>73</v>
      </c>
      <c r="C51" s="157"/>
      <c r="D51" s="157"/>
      <c r="E51" s="157"/>
      <c r="F51" s="157"/>
      <c r="G51" s="157"/>
      <c r="H51" s="157"/>
      <c r="I51" s="158"/>
      <c r="J51" s="248" t="s">
        <v>94</v>
      </c>
      <c r="K51" s="248"/>
      <c r="L51" s="249"/>
      <c r="M51" s="250"/>
      <c r="N51" s="108" t="s">
        <v>81</v>
      </c>
      <c r="O51" s="249"/>
      <c r="P51" s="250"/>
      <c r="Q51" s="108" t="s">
        <v>82</v>
      </c>
      <c r="R51" s="249"/>
      <c r="S51" s="250"/>
      <c r="T51" s="109" t="s">
        <v>83</v>
      </c>
      <c r="U51" s="105"/>
      <c r="V51" s="93"/>
      <c r="W51" s="93"/>
      <c r="X51" s="93"/>
      <c r="Y51" s="93"/>
      <c r="Z51" s="92"/>
      <c r="AA51" s="92"/>
    </row>
    <row r="52" spans="2:40" ht="37.15" customHeight="1" thickTop="1" x14ac:dyDescent="0.15">
      <c r="B52" s="162" t="s">
        <v>126</v>
      </c>
      <c r="C52" s="163"/>
      <c r="D52" s="163"/>
      <c r="E52" s="163"/>
      <c r="F52" s="163"/>
      <c r="G52" s="163"/>
      <c r="H52" s="163"/>
      <c r="I52" s="164"/>
      <c r="J52" s="247"/>
      <c r="K52" s="225"/>
      <c r="L52" s="225"/>
      <c r="M52" s="225"/>
      <c r="N52" s="225"/>
      <c r="O52" s="225"/>
      <c r="P52" s="225"/>
      <c r="Q52" s="225"/>
      <c r="R52" s="225"/>
      <c r="S52" s="225"/>
      <c r="T52" s="225"/>
      <c r="U52" s="225"/>
      <c r="V52" s="225"/>
      <c r="W52" s="225"/>
      <c r="X52" s="225"/>
      <c r="Y52" s="226"/>
      <c r="Z52" s="242"/>
      <c r="AA52" s="243"/>
      <c r="AB52" s="243"/>
      <c r="AC52" s="243"/>
      <c r="AD52" s="243"/>
      <c r="AE52" s="243"/>
      <c r="AF52" s="243"/>
      <c r="AG52" s="243"/>
      <c r="AH52" s="243"/>
      <c r="AI52" s="243"/>
      <c r="AJ52" s="243"/>
      <c r="AK52" s="243"/>
      <c r="AL52" s="243"/>
      <c r="AM52" s="243"/>
      <c r="AN52" s="243"/>
    </row>
    <row r="53" spans="2:40" ht="37.15" customHeight="1" x14ac:dyDescent="0.15">
      <c r="B53" s="162" t="s">
        <v>131</v>
      </c>
      <c r="C53" s="163"/>
      <c r="D53" s="163"/>
      <c r="E53" s="163"/>
      <c r="F53" s="163"/>
      <c r="G53" s="163"/>
      <c r="H53" s="163"/>
      <c r="I53" s="164"/>
      <c r="J53" s="165"/>
      <c r="K53" s="166"/>
      <c r="L53" s="166"/>
      <c r="M53" s="166"/>
      <c r="N53" s="166"/>
      <c r="O53" s="166"/>
      <c r="P53" s="166"/>
      <c r="Q53" s="166"/>
      <c r="R53" s="166"/>
      <c r="S53" s="166"/>
      <c r="T53" s="166"/>
      <c r="U53" s="166"/>
      <c r="V53" s="166"/>
      <c r="W53" s="166"/>
      <c r="X53" s="166"/>
      <c r="Y53" s="167"/>
      <c r="Z53" s="241" t="s">
        <v>133</v>
      </c>
      <c r="AA53" s="241"/>
      <c r="AB53" s="241"/>
      <c r="AC53" s="241"/>
      <c r="AD53" s="241"/>
      <c r="AE53" s="241"/>
      <c r="AF53" s="241"/>
      <c r="AG53" s="241"/>
      <c r="AH53" s="241"/>
      <c r="AI53" s="241"/>
      <c r="AJ53" s="241"/>
      <c r="AK53" s="241"/>
      <c r="AL53" s="241"/>
      <c r="AM53" s="241"/>
      <c r="AN53" s="241"/>
    </row>
    <row r="54" spans="2:40" ht="18.600000000000001" customHeight="1" thickBot="1" x14ac:dyDescent="0.2">
      <c r="B54" s="168" t="s">
        <v>118</v>
      </c>
      <c r="C54" s="169"/>
      <c r="D54" s="169"/>
      <c r="E54" s="169"/>
      <c r="F54" s="169"/>
      <c r="G54" s="169"/>
      <c r="H54" s="169"/>
      <c r="I54" s="170"/>
      <c r="J54" s="171"/>
      <c r="K54" s="172"/>
      <c r="L54" s="172"/>
      <c r="M54" s="172"/>
      <c r="N54" s="172"/>
      <c r="O54" s="172"/>
      <c r="P54" s="172"/>
      <c r="Q54" s="172"/>
      <c r="R54" s="172"/>
      <c r="S54" s="172"/>
      <c r="T54" s="172"/>
      <c r="U54" s="172"/>
      <c r="V54" s="172"/>
      <c r="W54" s="172"/>
      <c r="X54" s="172"/>
      <c r="Y54" s="173"/>
      <c r="Z54" s="241"/>
      <c r="AA54" s="241"/>
      <c r="AB54" s="241"/>
      <c r="AC54" s="241"/>
      <c r="AD54" s="241"/>
      <c r="AE54" s="241"/>
      <c r="AF54" s="241"/>
      <c r="AG54" s="241"/>
      <c r="AH54" s="241"/>
      <c r="AI54" s="241"/>
      <c r="AJ54" s="241"/>
      <c r="AK54" s="241"/>
      <c r="AL54" s="241"/>
      <c r="AM54" s="241"/>
      <c r="AN54" s="241"/>
    </row>
    <row r="55" spans="2:40" ht="18.600000000000001" customHeight="1" thickTop="1" x14ac:dyDescent="0.15">
      <c r="Z55" s="241"/>
      <c r="AA55" s="241"/>
      <c r="AB55" s="241"/>
      <c r="AC55" s="241"/>
      <c r="AD55" s="241"/>
      <c r="AE55" s="241"/>
      <c r="AF55" s="241"/>
      <c r="AG55" s="241"/>
      <c r="AH55" s="241"/>
      <c r="AI55" s="241"/>
      <c r="AJ55" s="241"/>
      <c r="AK55" s="241"/>
      <c r="AL55" s="241"/>
      <c r="AM55" s="241"/>
      <c r="AN55" s="241"/>
    </row>
    <row r="56" spans="2:40" ht="18.600000000000001" customHeight="1" thickBot="1" x14ac:dyDescent="0.2">
      <c r="B56" s="91" t="s">
        <v>122</v>
      </c>
      <c r="C56" s="92"/>
      <c r="D56" s="92"/>
      <c r="E56" s="92"/>
      <c r="F56" s="92"/>
      <c r="G56" s="92"/>
      <c r="H56" s="92"/>
      <c r="I56" s="92"/>
      <c r="J56" s="92"/>
      <c r="K56" s="92"/>
      <c r="L56" s="92"/>
      <c r="M56" s="92"/>
      <c r="N56" s="92"/>
      <c r="O56" s="92"/>
      <c r="P56" s="92"/>
      <c r="Z56" s="83"/>
    </row>
    <row r="57" spans="2:40" ht="18.600000000000001" customHeight="1" thickTop="1" x14ac:dyDescent="0.15">
      <c r="B57" s="156" t="s">
        <v>121</v>
      </c>
      <c r="C57" s="157"/>
      <c r="D57" s="157"/>
      <c r="E57" s="157"/>
      <c r="F57" s="157"/>
      <c r="G57" s="157"/>
      <c r="H57" s="157"/>
      <c r="I57" s="158"/>
      <c r="J57" s="159"/>
      <c r="K57" s="160"/>
      <c r="L57" s="160"/>
      <c r="M57" s="160"/>
      <c r="N57" s="160"/>
      <c r="O57" s="160"/>
      <c r="P57" s="160"/>
      <c r="Q57" s="160"/>
      <c r="R57" s="160"/>
      <c r="S57" s="160"/>
      <c r="T57" s="160"/>
      <c r="U57" s="160"/>
      <c r="V57" s="160"/>
      <c r="W57" s="160"/>
      <c r="X57" s="160"/>
      <c r="Y57" s="161"/>
      <c r="Z57" s="135" t="s">
        <v>127</v>
      </c>
    </row>
    <row r="58" spans="2:40" ht="18.600000000000001" customHeight="1" x14ac:dyDescent="0.15">
      <c r="B58" s="162" t="s">
        <v>118</v>
      </c>
      <c r="C58" s="163"/>
      <c r="D58" s="163"/>
      <c r="E58" s="163"/>
      <c r="F58" s="163"/>
      <c r="G58" s="163"/>
      <c r="H58" s="163"/>
      <c r="I58" s="164"/>
      <c r="J58" s="165"/>
      <c r="K58" s="166"/>
      <c r="L58" s="166"/>
      <c r="M58" s="166"/>
      <c r="N58" s="166"/>
      <c r="O58" s="166"/>
      <c r="P58" s="166"/>
      <c r="Q58" s="166"/>
      <c r="R58" s="166"/>
      <c r="S58" s="166"/>
      <c r="T58" s="166"/>
      <c r="U58" s="166"/>
      <c r="V58" s="166"/>
      <c r="W58" s="166"/>
      <c r="X58" s="166"/>
      <c r="Y58" s="167"/>
      <c r="Z58" s="97" t="s">
        <v>128</v>
      </c>
    </row>
    <row r="59" spans="2:40" ht="18.600000000000001" customHeight="1" thickBot="1" x14ac:dyDescent="0.2">
      <c r="B59" s="168" t="s">
        <v>123</v>
      </c>
      <c r="C59" s="169"/>
      <c r="D59" s="169"/>
      <c r="E59" s="169"/>
      <c r="F59" s="169"/>
      <c r="G59" s="169"/>
      <c r="H59" s="169"/>
      <c r="I59" s="170"/>
      <c r="J59" s="171"/>
      <c r="K59" s="172"/>
      <c r="L59" s="172"/>
      <c r="M59" s="172"/>
      <c r="N59" s="172"/>
      <c r="O59" s="172"/>
      <c r="P59" s="172"/>
      <c r="Q59" s="172"/>
      <c r="R59" s="172"/>
      <c r="S59" s="172"/>
      <c r="T59" s="172"/>
      <c r="U59" s="172"/>
      <c r="V59" s="172"/>
      <c r="W59" s="172"/>
      <c r="X59" s="172"/>
      <c r="Y59" s="173"/>
      <c r="Z59" s="97" t="s">
        <v>129</v>
      </c>
    </row>
    <row r="60" spans="2:40" ht="18.600000000000001" customHeight="1" thickTop="1" x14ac:dyDescent="0.15"/>
  </sheetData>
  <sheetProtection sheet="1" selectLockedCells="1"/>
  <dataConsolidate/>
  <mergeCells count="87">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 ref="B5:I5"/>
    <mergeCell ref="B6:I6"/>
    <mergeCell ref="B7:I7"/>
    <mergeCell ref="B8:I8"/>
    <mergeCell ref="B9:I9"/>
    <mergeCell ref="B22:I22"/>
    <mergeCell ref="B24:I24"/>
    <mergeCell ref="B26:I26"/>
    <mergeCell ref="B27:I27"/>
    <mergeCell ref="B23:I23"/>
    <mergeCell ref="B25:I25"/>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J30:O30"/>
    <mergeCell ref="J33:O33"/>
    <mergeCell ref="J34:O34"/>
    <mergeCell ref="J35:O35"/>
    <mergeCell ref="J31:Y31"/>
    <mergeCell ref="J32:Y32"/>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57:I57"/>
    <mergeCell ref="J57:Y57"/>
    <mergeCell ref="B58:I58"/>
    <mergeCell ref="J58:Y58"/>
    <mergeCell ref="B59:I59"/>
    <mergeCell ref="J59:Y59"/>
  </mergeCells>
  <phoneticPr fontId="10"/>
  <dataValidations xWindow="431" yWindow="357"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8"/>
  <sheetViews>
    <sheetView showGridLines="0" view="pageBreakPreview" zoomScale="80" zoomScaleNormal="100" zoomScaleSheetLayoutView="80" workbookViewId="0">
      <selection activeCell="C1" sqref="C1"/>
    </sheetView>
  </sheetViews>
  <sheetFormatPr defaultColWidth="2.5" defaultRowHeight="15" customHeight="1" x14ac:dyDescent="0.15"/>
  <cols>
    <col min="1" max="67" width="2.75" style="17" customWidth="1"/>
    <col min="68" max="16384" width="2.5" style="17"/>
  </cols>
  <sheetData>
    <row r="1" spans="1:67" s="19" customFormat="1" ht="15" customHeight="1" x14ac:dyDescent="0.15">
      <c r="T1" s="357" t="s">
        <v>25</v>
      </c>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row>
    <row r="2" spans="1:67" s="19" customFormat="1" ht="15" customHeight="1" x14ac:dyDescent="0.15">
      <c r="B2" s="358" t="s">
        <v>1</v>
      </c>
      <c r="C2" s="295"/>
      <c r="D2" s="295"/>
      <c r="E2" s="295"/>
      <c r="F2" s="295"/>
      <c r="G2" s="295"/>
      <c r="H2" s="295"/>
      <c r="I2" s="296"/>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Z2" s="251" t="s">
        <v>125</v>
      </c>
      <c r="BA2" s="255" t="s">
        <v>24</v>
      </c>
      <c r="BB2" s="256"/>
      <c r="BC2" s="256"/>
      <c r="BD2" s="256"/>
      <c r="BE2" s="314"/>
      <c r="BF2" s="369" t="str">
        <f>IF(ISBLANK(執行機関名),"",執行機関名)</f>
        <v/>
      </c>
      <c r="BG2" s="369"/>
      <c r="BH2" s="369"/>
      <c r="BI2" s="369"/>
      <c r="BJ2" s="369"/>
      <c r="BK2" s="369"/>
      <c r="BL2" s="369"/>
      <c r="BM2" s="369"/>
      <c r="BN2" s="369"/>
      <c r="BO2" s="370"/>
    </row>
    <row r="3" spans="1:67" s="19" customFormat="1" ht="15" customHeight="1" x14ac:dyDescent="0.15">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252"/>
      <c r="BA3" s="257"/>
      <c r="BB3" s="258"/>
      <c r="BC3" s="258"/>
      <c r="BD3" s="258"/>
      <c r="BE3" s="297"/>
      <c r="BF3" s="371"/>
      <c r="BG3" s="371"/>
      <c r="BH3" s="371"/>
      <c r="BI3" s="371"/>
      <c r="BJ3" s="371"/>
      <c r="BK3" s="371"/>
      <c r="BL3" s="371"/>
      <c r="BM3" s="371"/>
      <c r="BN3" s="371"/>
      <c r="BO3" s="372"/>
    </row>
    <row r="4" spans="1:67" s="19" customFormat="1" ht="15" customHeight="1" x14ac:dyDescent="0.15">
      <c r="B4" s="358" t="s">
        <v>0</v>
      </c>
      <c r="C4" s="295"/>
      <c r="D4" s="295"/>
      <c r="E4" s="295"/>
      <c r="F4" s="295"/>
      <c r="G4" s="295"/>
      <c r="H4" s="295"/>
      <c r="I4" s="295"/>
      <c r="J4" s="295"/>
      <c r="K4" s="295"/>
      <c r="L4" s="295"/>
      <c r="M4" s="295"/>
      <c r="N4" s="295"/>
      <c r="O4" s="296"/>
      <c r="R4" s="358" t="s">
        <v>38</v>
      </c>
      <c r="S4" s="295"/>
      <c r="T4" s="295"/>
      <c r="U4" s="295"/>
      <c r="V4" s="295"/>
      <c r="W4" s="295"/>
      <c r="X4" s="295"/>
      <c r="Y4" s="295"/>
      <c r="Z4" s="295"/>
      <c r="AA4" s="295"/>
      <c r="AB4" s="295"/>
      <c r="AC4" s="296"/>
      <c r="AD4" s="18"/>
      <c r="AE4" s="18"/>
      <c r="AT4" s="18"/>
      <c r="AU4" s="18"/>
      <c r="AV4" s="18"/>
      <c r="AW4" s="18"/>
      <c r="AX4" s="18"/>
      <c r="AY4" s="18"/>
      <c r="AZ4" s="252"/>
      <c r="BA4" s="373" t="s">
        <v>47</v>
      </c>
      <c r="BB4" s="374"/>
      <c r="BC4" s="374"/>
      <c r="BD4" s="374"/>
      <c r="BE4" s="375"/>
      <c r="BF4" s="369" t="str">
        <f>IF(ISBLANK(電話番号内線),"",電話番号内線)</f>
        <v/>
      </c>
      <c r="BG4" s="369"/>
      <c r="BH4" s="369"/>
      <c r="BI4" s="369"/>
      <c r="BJ4" s="369"/>
      <c r="BK4" s="369"/>
      <c r="BL4" s="369"/>
      <c r="BM4" s="369"/>
      <c r="BN4" s="369"/>
      <c r="BO4" s="370"/>
    </row>
    <row r="5" spans="1:67" s="19" customFormat="1" ht="15" customHeight="1" x14ac:dyDescent="0.15">
      <c r="B5" s="363" t="str">
        <f>MID(UPPER(ASC(債権者コード)),1,1)</f>
        <v/>
      </c>
      <c r="C5" s="365" t="str">
        <f>MID(UPPER(ASC(債権者コード)),2,1)</f>
        <v/>
      </c>
      <c r="D5" s="365" t="str">
        <f>MID(UPPER(ASC(債権者コード)),3,1)</f>
        <v/>
      </c>
      <c r="E5" s="365" t="str">
        <f>MID(UPPER(ASC(債権者コード)),4,1)</f>
        <v/>
      </c>
      <c r="F5" s="365" t="str">
        <f>MID(UPPER(ASC(債権者コード)),5,1)</f>
        <v/>
      </c>
      <c r="G5" s="365" t="str">
        <f>MID(UPPER(ASC(債権者コード)),6,1)</f>
        <v/>
      </c>
      <c r="H5" s="365" t="str">
        <f>MID(UPPER(ASC(債権者コード)),7,1)</f>
        <v/>
      </c>
      <c r="I5" s="365" t="str">
        <f>MID(UPPER(ASC(債権者コード)),8,1)</f>
        <v/>
      </c>
      <c r="J5" s="365" t="str">
        <f>MID(UPPER(ASC(債権者コード)),9,1)</f>
        <v/>
      </c>
      <c r="K5" s="365" t="str">
        <f>MID(UPPER(ASC(債権者コード)),10,1)</f>
        <v/>
      </c>
      <c r="L5" s="367" t="str">
        <f>MID(UPPER(ASC(債権者コード)),11,1)</f>
        <v/>
      </c>
      <c r="M5" s="358" t="s">
        <v>37</v>
      </c>
      <c r="N5" s="359" t="str">
        <f>IF(ISBLANK(債権者コード_枝番),"",MID(REPT("0",IF(2-LEN(債権者コード_枝番)&gt;0,2-LEN(債権者コード_枝番),0))&amp;ASC(債権者コード_枝番),1,1))</f>
        <v/>
      </c>
      <c r="O5" s="360" t="str">
        <f>IF(ISBLANK(債権者コード_枝番),"",MID(REPT("0",IF(2-LEN(債権者コード_枝番)&gt;0,2-LEN(債権者コード_枝番),0))&amp;ASC(債権者コード_枝番),2,1))</f>
        <v/>
      </c>
      <c r="P5" s="40"/>
      <c r="Q5" s="40"/>
      <c r="R5" s="361" t="str">
        <f>LEFT(処理区分,1)</f>
        <v/>
      </c>
      <c r="S5" s="361"/>
      <c r="T5" s="362" t="s">
        <v>50</v>
      </c>
      <c r="U5" s="362"/>
      <c r="V5" s="362"/>
      <c r="W5" s="362"/>
      <c r="X5" s="362"/>
      <c r="Y5" s="362"/>
      <c r="Z5" s="362"/>
      <c r="AA5" s="362"/>
      <c r="AB5" s="362"/>
      <c r="AC5" s="362"/>
      <c r="AZ5" s="252"/>
      <c r="BA5" s="376"/>
      <c r="BB5" s="377"/>
      <c r="BC5" s="377"/>
      <c r="BD5" s="377"/>
      <c r="BE5" s="378"/>
      <c r="BF5" s="371"/>
      <c r="BG5" s="371"/>
      <c r="BH5" s="371"/>
      <c r="BI5" s="371"/>
      <c r="BJ5" s="371"/>
      <c r="BK5" s="371"/>
      <c r="BL5" s="371"/>
      <c r="BM5" s="371"/>
      <c r="BN5" s="371"/>
      <c r="BO5" s="372"/>
    </row>
    <row r="6" spans="1:67" s="19" customFormat="1" ht="15" customHeight="1" x14ac:dyDescent="0.15">
      <c r="B6" s="364"/>
      <c r="C6" s="366"/>
      <c r="D6" s="366"/>
      <c r="E6" s="366"/>
      <c r="F6" s="366"/>
      <c r="G6" s="366"/>
      <c r="H6" s="366"/>
      <c r="I6" s="366"/>
      <c r="J6" s="366"/>
      <c r="K6" s="366"/>
      <c r="L6" s="368"/>
      <c r="M6" s="358"/>
      <c r="N6" s="359"/>
      <c r="O6" s="360"/>
      <c r="P6" s="40"/>
      <c r="Q6" s="40"/>
      <c r="R6" s="361"/>
      <c r="S6" s="361"/>
      <c r="T6" s="362"/>
      <c r="U6" s="362"/>
      <c r="V6" s="362"/>
      <c r="W6" s="362"/>
      <c r="X6" s="362"/>
      <c r="Y6" s="362"/>
      <c r="Z6" s="362"/>
      <c r="AA6" s="362"/>
      <c r="AB6" s="362"/>
      <c r="AC6" s="362"/>
      <c r="AZ6" s="252"/>
      <c r="BA6" s="373" t="s">
        <v>39</v>
      </c>
      <c r="BB6" s="374"/>
      <c r="BC6" s="374"/>
      <c r="BD6" s="374"/>
      <c r="BE6" s="375"/>
      <c r="BF6" s="369" t="str">
        <f>IF(ISBLANK(担当者名),"",担当者名)</f>
        <v/>
      </c>
      <c r="BG6" s="369"/>
      <c r="BH6" s="369"/>
      <c r="BI6" s="369"/>
      <c r="BJ6" s="369"/>
      <c r="BK6" s="369"/>
      <c r="BL6" s="369"/>
      <c r="BM6" s="369"/>
      <c r="BN6" s="369"/>
      <c r="BO6" s="370"/>
    </row>
    <row r="7" spans="1:67" s="19" customFormat="1" ht="15" customHeight="1" thickBot="1" x14ac:dyDescent="0.2">
      <c r="AZ7" s="253"/>
      <c r="BA7" s="376"/>
      <c r="BB7" s="377"/>
      <c r="BC7" s="377"/>
      <c r="BD7" s="377"/>
      <c r="BE7" s="378"/>
      <c r="BF7" s="371"/>
      <c r="BG7" s="371"/>
      <c r="BH7" s="371"/>
      <c r="BI7" s="371"/>
      <c r="BJ7" s="371"/>
      <c r="BK7" s="371"/>
      <c r="BL7" s="371"/>
      <c r="BM7" s="371"/>
      <c r="BN7" s="371"/>
      <c r="BO7" s="372"/>
    </row>
    <row r="8" spans="1:67" s="19" customFormat="1" ht="15" customHeight="1" thickTop="1" x14ac:dyDescent="0.15">
      <c r="A8" s="2"/>
      <c r="B8" s="351" t="s">
        <v>6</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3"/>
    </row>
    <row r="9" spans="1:67" s="19" customFormat="1" ht="30" customHeight="1" x14ac:dyDescent="0.15">
      <c r="A9" s="32"/>
      <c r="B9" s="15"/>
      <c r="C9" s="295" t="s">
        <v>5</v>
      </c>
      <c r="D9" s="295"/>
      <c r="E9" s="295"/>
      <c r="F9" s="295"/>
      <c r="G9" s="295"/>
      <c r="H9" s="296"/>
      <c r="I9" s="45" t="str">
        <f>MID(ASC(PHONETIC(氏名１フリガナ)),1,1)</f>
        <v/>
      </c>
      <c r="J9" s="46" t="str">
        <f>MID(ASC(PHONETIC(氏名１フリガナ)),2,1)</f>
        <v/>
      </c>
      <c r="K9" s="46" t="str">
        <f>MID(ASC(PHONETIC(氏名１フリガナ)),3,1)</f>
        <v/>
      </c>
      <c r="L9" s="46" t="str">
        <f>MID(ASC(PHONETIC(氏名１フリガナ)),4,1)</f>
        <v/>
      </c>
      <c r="M9" s="46" t="str">
        <f>MID(ASC(PHONETIC(氏名１フリガナ)),5,1)</f>
        <v/>
      </c>
      <c r="N9" s="46" t="str">
        <f>MID(ASC(PHONETIC(氏名１フリガナ)),6,1)</f>
        <v/>
      </c>
      <c r="O9" s="46" t="str">
        <f>MID(ASC(PHONETIC(氏名１フリガナ)),7,1)</f>
        <v/>
      </c>
      <c r="P9" s="46" t="str">
        <f>MID(ASC(PHONETIC(氏名１フリガナ)),8,1)</f>
        <v/>
      </c>
      <c r="Q9" s="46" t="str">
        <f>MID(ASC(PHONETIC(氏名１フリガナ)),9,1)</f>
        <v/>
      </c>
      <c r="R9" s="46" t="str">
        <f>MID(ASC(PHONETIC(氏名１フリガナ)),10,1)</f>
        <v/>
      </c>
      <c r="S9" s="46" t="str">
        <f>MID(ASC(PHONETIC(氏名１フリガナ)),11,1)</f>
        <v/>
      </c>
      <c r="T9" s="46" t="str">
        <f>MID(ASC(PHONETIC(氏名１フリガナ)),12,1)</f>
        <v/>
      </c>
      <c r="U9" s="46" t="str">
        <f>MID(ASC(PHONETIC(氏名１フリガナ)),13,1)</f>
        <v/>
      </c>
      <c r="V9" s="46" t="str">
        <f>MID(ASC(PHONETIC(氏名１フリガナ)),14,1)</f>
        <v/>
      </c>
      <c r="W9" s="46" t="str">
        <f>MID(ASC(PHONETIC(氏名１フリガナ)),15,1)</f>
        <v/>
      </c>
      <c r="X9" s="46" t="str">
        <f>MID(ASC(PHONETIC(氏名１フリガナ)),16,1)</f>
        <v/>
      </c>
      <c r="Y9" s="46" t="str">
        <f>MID(ASC(PHONETIC(氏名１フリガナ)),17,1)</f>
        <v/>
      </c>
      <c r="Z9" s="46" t="str">
        <f>MID(ASC(PHONETIC(氏名１フリガナ)),18,1)</f>
        <v/>
      </c>
      <c r="AA9" s="46" t="str">
        <f>MID(ASC(PHONETIC(氏名１フリガナ)),19,1)</f>
        <v/>
      </c>
      <c r="AB9" s="46" t="str">
        <f>MID(ASC(PHONETIC(氏名１フリガナ)),20,1)</f>
        <v/>
      </c>
      <c r="AC9" s="46" t="str">
        <f>MID(ASC(PHONETIC(氏名１フリガナ)),21,1)</f>
        <v/>
      </c>
      <c r="AD9" s="46" t="str">
        <f>MID(ASC(PHONETIC(氏名１フリガナ)),22,1)</f>
        <v/>
      </c>
      <c r="AE9" s="46" t="str">
        <f>MID(ASC(PHONETIC(氏名１フリガナ)),23,1)</f>
        <v/>
      </c>
      <c r="AF9" s="46" t="str">
        <f>MID(ASC(PHONETIC(氏名１フリガナ)),24,1)</f>
        <v/>
      </c>
      <c r="AG9" s="46" t="str">
        <f>MID(ASC(PHONETIC(氏名１フリガナ)),25,1)</f>
        <v/>
      </c>
      <c r="AH9" s="46" t="str">
        <f>MID(ASC(PHONETIC(氏名１フリガナ)),26,1)</f>
        <v/>
      </c>
      <c r="AI9" s="46" t="str">
        <f>MID(ASC(PHONETIC(氏名１フリガナ)),27,1)</f>
        <v/>
      </c>
      <c r="AJ9" s="46" t="str">
        <f>MID(ASC(PHONETIC(氏名１フリガナ)),28,1)</f>
        <v/>
      </c>
      <c r="AK9" s="46" t="str">
        <f>MID(ASC(PHONETIC(氏名１フリガナ)),29,1)</f>
        <v/>
      </c>
      <c r="AL9" s="46" t="str">
        <f>MID(ASC(PHONETIC(氏名１フリガナ)),30,1)</f>
        <v/>
      </c>
      <c r="AM9" s="46" t="str">
        <f>MID(ASC(PHONETIC(氏名１フリガナ)),31,1)</f>
        <v/>
      </c>
      <c r="AN9" s="46" t="str">
        <f>MID(ASC(PHONETIC(氏名１フリガナ)),32,1)</f>
        <v/>
      </c>
      <c r="AO9" s="46" t="str">
        <f>MID(ASC(PHONETIC(氏名１フリガナ)),33,1)</f>
        <v/>
      </c>
      <c r="AP9" s="46" t="str">
        <f>MID(ASC(PHONETIC(氏名１フリガナ)),34,1)</f>
        <v/>
      </c>
      <c r="AQ9" s="46" t="str">
        <f>MID(ASC(PHONETIC(氏名１フリガナ)),35,1)</f>
        <v/>
      </c>
      <c r="AR9" s="46" t="str">
        <f>MID(ASC(PHONETIC(氏名１フリガナ)),36,1)</f>
        <v/>
      </c>
      <c r="AS9" s="46" t="str">
        <f>MID(ASC(PHONETIC(氏名１フリガナ)),37,1)</f>
        <v/>
      </c>
      <c r="AT9" s="46" t="str">
        <f>MID(ASC(PHONETIC(氏名１フリガナ)),38,1)</f>
        <v/>
      </c>
      <c r="AU9" s="46" t="str">
        <f>MID(ASC(PHONETIC(氏名１フリガナ)),39,1)</f>
        <v/>
      </c>
      <c r="AV9" s="47" t="str">
        <f>MID(ASC(PHONETIC(氏名１フリガナ)),40,1)</f>
        <v/>
      </c>
    </row>
    <row r="10" spans="1:67" s="19" customFormat="1" ht="30" customHeight="1" x14ac:dyDescent="0.15">
      <c r="A10" s="1"/>
      <c r="B10" s="16"/>
      <c r="C10" s="258" t="s">
        <v>2</v>
      </c>
      <c r="D10" s="258"/>
      <c r="E10" s="258"/>
      <c r="F10" s="258"/>
      <c r="G10" s="258"/>
      <c r="H10" s="258"/>
      <c r="I10" s="354" t="str">
        <f>MID(DBCS(氏名１),1,1)</f>
        <v/>
      </c>
      <c r="J10" s="355"/>
      <c r="K10" s="356" t="str">
        <f>MID(DBCS(氏名１),2,1)</f>
        <v/>
      </c>
      <c r="L10" s="356"/>
      <c r="M10" s="356" t="str">
        <f>MID(DBCS(氏名１),3,1)</f>
        <v/>
      </c>
      <c r="N10" s="356"/>
      <c r="O10" s="356" t="str">
        <f>MID(DBCS(氏名１),4,1)</f>
        <v/>
      </c>
      <c r="P10" s="356"/>
      <c r="Q10" s="356" t="str">
        <f>MID(DBCS(氏名１),5,1)</f>
        <v/>
      </c>
      <c r="R10" s="356"/>
      <c r="S10" s="356" t="str">
        <f>MID(DBCS(氏名１),6,1)</f>
        <v/>
      </c>
      <c r="T10" s="356"/>
      <c r="U10" s="356" t="str">
        <f>MID(DBCS(氏名１),7,1)</f>
        <v/>
      </c>
      <c r="V10" s="356"/>
      <c r="W10" s="356" t="str">
        <f>MID(DBCS(氏名１),8,1)</f>
        <v/>
      </c>
      <c r="X10" s="356"/>
      <c r="Y10" s="356" t="str">
        <f>MID(DBCS(氏名１),9,1)</f>
        <v/>
      </c>
      <c r="Z10" s="356"/>
      <c r="AA10" s="356" t="str">
        <f>MID(DBCS(氏名１),10,1)</f>
        <v/>
      </c>
      <c r="AB10" s="356"/>
      <c r="AC10" s="356" t="str">
        <f>MID(DBCS(氏名１),11,1)</f>
        <v/>
      </c>
      <c r="AD10" s="356"/>
      <c r="AE10" s="356" t="str">
        <f>MID(DBCS(氏名１),12,1)</f>
        <v/>
      </c>
      <c r="AF10" s="356"/>
      <c r="AG10" s="356" t="str">
        <f>MID(DBCS(氏名１),13,1)</f>
        <v/>
      </c>
      <c r="AH10" s="356"/>
      <c r="AI10" s="356" t="str">
        <f>MID(DBCS(氏名１),14,1)</f>
        <v/>
      </c>
      <c r="AJ10" s="356"/>
      <c r="AK10" s="356" t="str">
        <f>MID(DBCS(氏名１),15,1)</f>
        <v/>
      </c>
      <c r="AL10" s="356"/>
      <c r="AM10" s="356" t="str">
        <f>MID(DBCS(氏名１),16,1)</f>
        <v/>
      </c>
      <c r="AN10" s="356"/>
      <c r="AO10" s="356" t="str">
        <f>MID(DBCS(氏名１),17,1)</f>
        <v/>
      </c>
      <c r="AP10" s="356"/>
      <c r="AQ10" s="356" t="str">
        <f>MID(DBCS(氏名１),18,1)</f>
        <v/>
      </c>
      <c r="AR10" s="356"/>
      <c r="AS10" s="356" t="str">
        <f>MID(DBCS(氏名１),19,1)</f>
        <v/>
      </c>
      <c r="AT10" s="356"/>
      <c r="AU10" s="356" t="str">
        <f>MID(DBCS(氏名１),20,1)</f>
        <v/>
      </c>
      <c r="AV10" s="399"/>
      <c r="AW10" s="320"/>
      <c r="AX10" s="321"/>
      <c r="AY10" s="321"/>
      <c r="AZ10" s="321"/>
      <c r="BA10" s="321"/>
      <c r="BB10" s="321"/>
      <c r="BC10" s="321"/>
      <c r="BD10" s="321"/>
      <c r="BE10" s="321"/>
      <c r="BF10" s="321"/>
      <c r="BG10" s="321"/>
      <c r="BH10" s="321"/>
      <c r="BI10" s="321"/>
      <c r="BJ10" s="321"/>
      <c r="BK10" s="321"/>
      <c r="BL10" s="321"/>
      <c r="BM10" s="321"/>
      <c r="BN10" s="321"/>
    </row>
    <row r="11" spans="1:67" s="19" customFormat="1" ht="15" customHeight="1" x14ac:dyDescent="0.15">
      <c r="A11" s="1"/>
      <c r="B11" s="387" t="s">
        <v>7</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92"/>
    </row>
    <row r="12" spans="1:67" s="19" customFormat="1" ht="30" customHeight="1" x14ac:dyDescent="0.15">
      <c r="A12" s="1"/>
      <c r="B12" s="33"/>
      <c r="C12" s="295" t="s">
        <v>4</v>
      </c>
      <c r="D12" s="295"/>
      <c r="E12" s="295"/>
      <c r="F12" s="295"/>
      <c r="G12" s="295"/>
      <c r="H12" s="296"/>
      <c r="I12" s="45" t="str">
        <f>MID(ASC(PHONETIC(氏名２フリガナ)),1,1)</f>
        <v/>
      </c>
      <c r="J12" s="46" t="str">
        <f>MID(ASC(PHONETIC(氏名２フリガナ)),2,1)</f>
        <v/>
      </c>
      <c r="K12" s="46" t="str">
        <f>MID(ASC(PHONETIC(氏名２フリガナ)),3,1)</f>
        <v/>
      </c>
      <c r="L12" s="46" t="str">
        <f>MID(ASC(PHONETIC(氏名２フリガナ)),4,1)</f>
        <v/>
      </c>
      <c r="M12" s="46" t="str">
        <f>MID(ASC(PHONETIC(氏名２フリガナ)),5,1)</f>
        <v/>
      </c>
      <c r="N12" s="46" t="str">
        <f>MID(ASC(PHONETIC(氏名２フリガナ)),6,1)</f>
        <v/>
      </c>
      <c r="O12" s="46" t="str">
        <f>MID(ASC(PHONETIC(氏名２フリガナ)),7,1)</f>
        <v/>
      </c>
      <c r="P12" s="46" t="str">
        <f>MID(ASC(PHONETIC(氏名２フリガナ)),8,1)</f>
        <v/>
      </c>
      <c r="Q12" s="46" t="str">
        <f>MID(ASC(PHONETIC(氏名２フリガナ)),9,1)</f>
        <v/>
      </c>
      <c r="R12" s="46" t="str">
        <f>MID(ASC(PHONETIC(氏名２フリガナ)),10,1)</f>
        <v/>
      </c>
      <c r="S12" s="46" t="str">
        <f>MID(ASC(PHONETIC(氏名２フリガナ)),11,1)</f>
        <v/>
      </c>
      <c r="T12" s="46" t="str">
        <f>MID(ASC(PHONETIC(氏名２フリガナ)),12,1)</f>
        <v/>
      </c>
      <c r="U12" s="46" t="str">
        <f>MID(ASC(PHONETIC(氏名２フリガナ)),13,1)</f>
        <v/>
      </c>
      <c r="V12" s="46" t="str">
        <f>MID(ASC(PHONETIC(氏名２フリガナ)),14,1)</f>
        <v/>
      </c>
      <c r="W12" s="46" t="str">
        <f>MID(ASC(PHONETIC(氏名２フリガナ)),15,1)</f>
        <v/>
      </c>
      <c r="X12" s="46" t="str">
        <f>MID(ASC(PHONETIC(氏名２フリガナ)),16,1)</f>
        <v/>
      </c>
      <c r="Y12" s="46" t="str">
        <f>MID(ASC(PHONETIC(氏名２フリガナ)),17,1)</f>
        <v/>
      </c>
      <c r="Z12" s="46" t="str">
        <f>MID(ASC(PHONETIC(氏名２フリガナ)),18,1)</f>
        <v/>
      </c>
      <c r="AA12" s="46" t="str">
        <f>MID(ASC(PHONETIC(氏名２フリガナ)),19,1)</f>
        <v/>
      </c>
      <c r="AB12" s="46" t="str">
        <f>MID(ASC(PHONETIC(氏名２フリガナ)),20,1)</f>
        <v/>
      </c>
      <c r="AC12" s="46" t="str">
        <f>MID(ASC(PHONETIC(氏名２フリガナ)),21,1)</f>
        <v/>
      </c>
      <c r="AD12" s="46" t="str">
        <f>MID(ASC(PHONETIC(氏名２フリガナ)),22,1)</f>
        <v/>
      </c>
      <c r="AE12" s="46" t="str">
        <f>MID(ASC(PHONETIC(氏名２フリガナ)),23,1)</f>
        <v/>
      </c>
      <c r="AF12" s="46" t="str">
        <f>MID(ASC(PHONETIC(氏名２フリガナ)),24,1)</f>
        <v/>
      </c>
      <c r="AG12" s="46" t="str">
        <f>MID(ASC(PHONETIC(氏名２フリガナ)),25,1)</f>
        <v/>
      </c>
      <c r="AH12" s="46" t="str">
        <f>MID(ASC(PHONETIC(氏名２フリガナ)),26,1)</f>
        <v/>
      </c>
      <c r="AI12" s="46" t="str">
        <f>MID(ASC(PHONETIC(氏名２フリガナ)),27,1)</f>
        <v/>
      </c>
      <c r="AJ12" s="46" t="str">
        <f>MID(ASC(PHONETIC(氏名２フリガナ)),28,1)</f>
        <v/>
      </c>
      <c r="AK12" s="46" t="str">
        <f>MID(ASC(PHONETIC(氏名２フリガナ)),29,1)</f>
        <v/>
      </c>
      <c r="AL12" s="46" t="str">
        <f>MID(ASC(PHONETIC(氏名２フリガナ)),30,1)</f>
        <v/>
      </c>
      <c r="AM12" s="46" t="str">
        <f>MID(ASC(PHONETIC(氏名２フリガナ)),31,1)</f>
        <v/>
      </c>
      <c r="AN12" s="46" t="str">
        <f>MID(ASC(PHONETIC(氏名２フリガナ)),32,1)</f>
        <v/>
      </c>
      <c r="AO12" s="46" t="str">
        <f>MID(ASC(PHONETIC(氏名２フリガナ)),33,1)</f>
        <v/>
      </c>
      <c r="AP12" s="46" t="str">
        <f>MID(ASC(PHONETIC(氏名２フリガナ)),34,1)</f>
        <v/>
      </c>
      <c r="AQ12" s="46" t="str">
        <f>MID(ASC(PHONETIC(氏名２フリガナ)),35,1)</f>
        <v/>
      </c>
      <c r="AR12" s="46" t="str">
        <f>MID(ASC(PHONETIC(氏名２フリガナ)),36,1)</f>
        <v/>
      </c>
      <c r="AS12" s="46" t="str">
        <f>MID(ASC(PHONETIC(氏名２フリガナ)),37,1)</f>
        <v/>
      </c>
      <c r="AT12" s="46" t="str">
        <f>MID(ASC(PHONETIC(氏名２フリガナ)),38,1)</f>
        <v/>
      </c>
      <c r="AU12" s="46" t="str">
        <f>MID(ASC(PHONETIC(氏名２フリガナ)),39,1)</f>
        <v/>
      </c>
      <c r="AV12" s="47" t="str">
        <f>MID(ASC(PHONETIC(氏名２フリガナ)),40,1)</f>
        <v/>
      </c>
    </row>
    <row r="13" spans="1:67" s="19" customFormat="1" ht="30" customHeight="1" thickBot="1" x14ac:dyDescent="0.2">
      <c r="A13" s="1"/>
      <c r="B13" s="34"/>
      <c r="C13" s="393" t="s">
        <v>3</v>
      </c>
      <c r="D13" s="393"/>
      <c r="E13" s="393"/>
      <c r="F13" s="393"/>
      <c r="G13" s="393"/>
      <c r="H13" s="394"/>
      <c r="I13" s="349" t="str">
        <f>MID(DBCS(氏名２),1,1)</f>
        <v/>
      </c>
      <c r="J13" s="350"/>
      <c r="K13" s="345" t="str">
        <f>MID(DBCS(氏名２),2,1)</f>
        <v/>
      </c>
      <c r="L13" s="345"/>
      <c r="M13" s="345" t="str">
        <f>MID(DBCS(氏名２),3,1)</f>
        <v/>
      </c>
      <c r="N13" s="345"/>
      <c r="O13" s="345" t="str">
        <f>MID(DBCS(氏名２),4,1)</f>
        <v/>
      </c>
      <c r="P13" s="345"/>
      <c r="Q13" s="345" t="str">
        <f>MID(DBCS(氏名２),5,1)</f>
        <v/>
      </c>
      <c r="R13" s="345"/>
      <c r="S13" s="345" t="str">
        <f>MID(DBCS(氏名２),6,1)</f>
        <v/>
      </c>
      <c r="T13" s="345"/>
      <c r="U13" s="345" t="str">
        <f>MID(DBCS(氏名２),7,1)</f>
        <v/>
      </c>
      <c r="V13" s="345"/>
      <c r="W13" s="345" t="str">
        <f>MID(DBCS(氏名２),8,1)</f>
        <v/>
      </c>
      <c r="X13" s="345"/>
      <c r="Y13" s="345" t="str">
        <f>MID(DBCS(氏名２),9,1)</f>
        <v/>
      </c>
      <c r="Z13" s="345"/>
      <c r="AA13" s="345" t="str">
        <f>MID(DBCS(氏名２),10,1)</f>
        <v/>
      </c>
      <c r="AB13" s="345"/>
      <c r="AC13" s="345" t="str">
        <f>MID(DBCS(氏名２),11,1)</f>
        <v/>
      </c>
      <c r="AD13" s="345"/>
      <c r="AE13" s="345" t="str">
        <f>MID(DBCS(氏名２),12,1)</f>
        <v/>
      </c>
      <c r="AF13" s="345"/>
      <c r="AG13" s="345" t="str">
        <f>MID(DBCS(氏名２),13,1)</f>
        <v/>
      </c>
      <c r="AH13" s="345"/>
      <c r="AI13" s="345" t="str">
        <f>MID(DBCS(氏名２),14,1)</f>
        <v/>
      </c>
      <c r="AJ13" s="345"/>
      <c r="AK13" s="345" t="str">
        <f>MID(DBCS(氏名２),15,1)</f>
        <v/>
      </c>
      <c r="AL13" s="345"/>
      <c r="AM13" s="345" t="str">
        <f>MID(DBCS(氏名２),16,1)</f>
        <v/>
      </c>
      <c r="AN13" s="345"/>
      <c r="AO13" s="345" t="str">
        <f>MID(DBCS(氏名２),17,1)</f>
        <v/>
      </c>
      <c r="AP13" s="345"/>
      <c r="AQ13" s="345" t="str">
        <f>MID(DBCS(氏名２),18,1)</f>
        <v/>
      </c>
      <c r="AR13" s="345"/>
      <c r="AS13" s="345" t="str">
        <f>MID(DBCS(氏名２),19,1)</f>
        <v/>
      </c>
      <c r="AT13" s="345"/>
      <c r="AU13" s="345" t="str">
        <f>MID(DBCS(氏名２),20,1)</f>
        <v/>
      </c>
      <c r="AV13" s="346"/>
      <c r="AW13" s="320"/>
      <c r="AX13" s="321"/>
      <c r="AY13" s="321"/>
      <c r="AZ13" s="321"/>
      <c r="BA13" s="321"/>
      <c r="BB13" s="321"/>
      <c r="BC13" s="321"/>
      <c r="BD13" s="321"/>
      <c r="BE13" s="321"/>
      <c r="BF13" s="321"/>
      <c r="BG13" s="321"/>
      <c r="BH13" s="321"/>
      <c r="BI13" s="321"/>
      <c r="BJ13" s="321"/>
      <c r="BK13" s="321"/>
      <c r="BL13" s="321"/>
      <c r="BM13" s="321"/>
      <c r="BN13" s="321"/>
    </row>
    <row r="14" spans="1:67" s="19" customFormat="1" ht="15" customHeight="1" thickTop="1" x14ac:dyDescent="0.15">
      <c r="A14" s="2"/>
      <c r="B14" s="386" t="s">
        <v>40</v>
      </c>
      <c r="C14" s="335"/>
      <c r="D14" s="335"/>
      <c r="E14" s="335"/>
      <c r="F14" s="338"/>
      <c r="G14" s="347" t="s">
        <v>8</v>
      </c>
      <c r="H14" s="348"/>
      <c r="I14" s="348"/>
      <c r="J14" s="348"/>
      <c r="K14" s="348"/>
      <c r="L14" s="348"/>
      <c r="M14" s="348"/>
      <c r="N14" s="348"/>
      <c r="O14" s="348"/>
      <c r="P14" s="348"/>
      <c r="Q14" s="348"/>
      <c r="R14" s="337" t="s">
        <v>41</v>
      </c>
      <c r="S14" s="335"/>
      <c r="T14" s="335"/>
      <c r="U14" s="335"/>
      <c r="V14" s="335"/>
      <c r="W14" s="335"/>
      <c r="X14" s="335"/>
      <c r="Y14" s="336"/>
      <c r="Z14" s="2"/>
      <c r="AA14" s="2"/>
      <c r="AB14" s="2"/>
      <c r="AC14" s="2"/>
      <c r="AD14" s="2"/>
      <c r="AE14" s="2"/>
      <c r="AF14" s="2"/>
      <c r="AG14" s="2"/>
      <c r="AH14" s="2"/>
      <c r="AI14" s="2"/>
      <c r="AJ14" s="2"/>
      <c r="AK14" s="2"/>
      <c r="AL14" s="2"/>
      <c r="AM14" s="2"/>
      <c r="AN14" s="2"/>
      <c r="AO14" s="2"/>
    </row>
    <row r="15" spans="1:67" s="19" customFormat="1" ht="30" customHeight="1" thickBot="1" x14ac:dyDescent="0.2">
      <c r="A15" s="32"/>
      <c r="B15" s="3"/>
      <c r="C15" s="4"/>
      <c r="D15" s="4"/>
      <c r="E15" s="4"/>
      <c r="F15" s="5"/>
      <c r="G15" s="48" t="str">
        <f>MID(ASC(住所コード),1,1)</f>
        <v/>
      </c>
      <c r="H15" s="49" t="str">
        <f>MID(ASC(住所コード),2,1)</f>
        <v/>
      </c>
      <c r="I15" s="49" t="str">
        <f>MID(ASC(住所コード),3,1)</f>
        <v/>
      </c>
      <c r="J15" s="49" t="str">
        <f>MID(ASC(住所コード),4,1)</f>
        <v/>
      </c>
      <c r="K15" s="49" t="str">
        <f>MID(ASC(住所コード),5,1)</f>
        <v/>
      </c>
      <c r="L15" s="49" t="str">
        <f>MID(ASC(住所コード),6,1)</f>
        <v/>
      </c>
      <c r="M15" s="49" t="str">
        <f>MID(ASC(住所コード),7,1)</f>
        <v/>
      </c>
      <c r="N15" s="49" t="str">
        <f>MID(ASC(住所コード),8,1)</f>
        <v/>
      </c>
      <c r="O15" s="49" t="str">
        <f>MID(ASC(住所コード),9,1)</f>
        <v/>
      </c>
      <c r="P15" s="49" t="str">
        <f>MID(ASC(住所コード),10,1)</f>
        <v/>
      </c>
      <c r="Q15" s="50" t="str">
        <f>MID(ASC(住所コード),11,1)</f>
        <v/>
      </c>
      <c r="R15" s="51" t="str">
        <f>MID(SUBSTITUTE(SUBSTITUTE(SUBSTITUTE(SUBSTITUTE(郵便番号,"-",""),"－",""),"ｰ",""),"ー",""),1,1)</f>
        <v/>
      </c>
      <c r="S15" s="52" t="str">
        <f>MID(SUBSTITUTE(SUBSTITUTE(SUBSTITUTE(SUBSTITUTE(郵便番号,"-",""),"－",""),"ｰ",""),"ー",""),2,1)</f>
        <v/>
      </c>
      <c r="T15" s="52" t="str">
        <f>MID(SUBSTITUTE(SUBSTITUTE(SUBSTITUTE(SUBSTITUTE(郵便番号,"-",""),"－",""),"ｰ",""),"ー",""),3,1)</f>
        <v/>
      </c>
      <c r="U15" s="52" t="s">
        <v>9</v>
      </c>
      <c r="V15" s="52" t="str">
        <f>MID(SUBSTITUTE(SUBSTITUTE(SUBSTITUTE(SUBSTITUTE(郵便番号,"-",""),"－",""),"ｰ",""),"ー",""),4,1)</f>
        <v/>
      </c>
      <c r="W15" s="52" t="str">
        <f>MID(SUBSTITUTE(SUBSTITUTE(SUBSTITUTE(SUBSTITUTE(郵便番号,"-",""),"－",""),"ｰ",""),"ー",""),5,1)</f>
        <v/>
      </c>
      <c r="X15" s="52" t="str">
        <f>MID(SUBSTITUTE(SUBSTITUTE(SUBSTITUTE(SUBSTITUTE(郵便番号,"-",""),"－",""),"ｰ",""),"ー",""),6,1)</f>
        <v/>
      </c>
      <c r="Y15" s="5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
      <c r="A16" s="1"/>
      <c r="B16" s="343" t="s">
        <v>10</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15">
      <c r="A17" s="1"/>
      <c r="B17" s="15"/>
      <c r="C17" s="295" t="s">
        <v>5</v>
      </c>
      <c r="D17" s="295"/>
      <c r="E17" s="295"/>
      <c r="F17" s="295"/>
      <c r="G17" s="295"/>
      <c r="H17" s="296"/>
      <c r="I17" s="400"/>
      <c r="J17" s="401"/>
      <c r="K17" s="401"/>
      <c r="L17" s="401"/>
      <c r="M17" s="401"/>
      <c r="N17" s="401"/>
      <c r="O17" s="401"/>
      <c r="P17" s="401"/>
      <c r="Q17" s="401"/>
      <c r="R17" s="402" t="str">
        <f>ASC(PHONETIC(区市町村フリガナ))</f>
        <v/>
      </c>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3"/>
      <c r="AU17" s="29" t="s">
        <v>42</v>
      </c>
      <c r="AV17" s="29"/>
      <c r="AW17" s="29"/>
      <c r="AX17" s="29"/>
      <c r="AY17" s="29"/>
      <c r="AZ17" s="29"/>
      <c r="BA17" s="29"/>
      <c r="BB17" s="29"/>
      <c r="BC17" s="29"/>
      <c r="BD17" s="29"/>
      <c r="BE17" s="29"/>
      <c r="BF17" s="29"/>
      <c r="BG17" s="29"/>
      <c r="BH17" s="29"/>
      <c r="BI17" s="29"/>
      <c r="BJ17" s="29"/>
      <c r="BK17" s="30"/>
      <c r="BL17" s="1"/>
      <c r="BM17" s="1"/>
    </row>
    <row r="18" spans="1:66" s="19" customFormat="1" ht="30" customHeight="1" thickBot="1" x14ac:dyDescent="0.2">
      <c r="A18" s="1"/>
      <c r="B18" s="28"/>
      <c r="C18" s="295" t="s">
        <v>11</v>
      </c>
      <c r="D18" s="295"/>
      <c r="E18" s="295"/>
      <c r="F18" s="295"/>
      <c r="G18" s="295"/>
      <c r="H18" s="295"/>
      <c r="I18" s="312" t="str">
        <f>IF(ISBLANK(都道府県),"",都道府県)</f>
        <v/>
      </c>
      <c r="J18" s="313"/>
      <c r="K18" s="313"/>
      <c r="L18" s="313"/>
      <c r="M18" s="313"/>
      <c r="N18" s="313"/>
      <c r="O18" s="313"/>
      <c r="P18" s="397" t="str">
        <f>IF(ISBLANK(都道府県),"都道"&amp;CHAR(10)&amp;"府県","")</f>
        <v>都道
府県</v>
      </c>
      <c r="Q18" s="397"/>
      <c r="R18" s="313" t="str">
        <f>IF(ISBLANK(区市町村),"",区市町村)</f>
        <v/>
      </c>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98"/>
      <c r="AU18" s="389" t="s">
        <v>12</v>
      </c>
      <c r="AV18" s="389"/>
      <c r="AW18" s="389"/>
      <c r="AX18" s="389"/>
      <c r="AY18" s="389"/>
      <c r="AZ18" s="54" t="str">
        <f>MID(ASC(電話番号),1,1)</f>
        <v/>
      </c>
      <c r="BA18" s="55" t="str">
        <f>MID(ASC(電話番号),2,1)</f>
        <v/>
      </c>
      <c r="BB18" s="55" t="str">
        <f>MID(ASC(電話番号),3,1)</f>
        <v/>
      </c>
      <c r="BC18" s="55" t="str">
        <f>MID(ASC(電話番号),4,1)</f>
        <v/>
      </c>
      <c r="BD18" s="55" t="str">
        <f>MID(ASC(電話番号),5,1)</f>
        <v/>
      </c>
      <c r="BE18" s="56" t="str">
        <f>MID(ASC(電話番号),6,1)</f>
        <v/>
      </c>
      <c r="BF18" s="56" t="str">
        <f>MID(ASC(電話番号),7,1)</f>
        <v/>
      </c>
      <c r="BG18" s="56" t="str">
        <f>MID(ASC(電話番号),8,1)</f>
        <v/>
      </c>
      <c r="BH18" s="56" t="str">
        <f>MID(ASC(電話番号),9,1)</f>
        <v/>
      </c>
      <c r="BI18" s="56" t="str">
        <f>MID(ASC(電話番号),10,1)</f>
        <v/>
      </c>
      <c r="BJ18" s="56" t="str">
        <f>MID(ASC(電話番号),11,1)</f>
        <v/>
      </c>
      <c r="BK18" s="57" t="str">
        <f>MID(ASC(電話番号),12,1)</f>
        <v/>
      </c>
      <c r="BL18" s="63" t="str">
        <f>MID(ASC(電話番号),13,1)</f>
        <v/>
      </c>
      <c r="BM18" s="63" t="str">
        <f>MID(ASC(電話番号),14,1)</f>
        <v/>
      </c>
    </row>
    <row r="19" spans="1:66" s="19" customFormat="1" ht="15" customHeight="1" thickTop="1" x14ac:dyDescent="0.15">
      <c r="A19" s="1"/>
      <c r="B19" s="387" t="s">
        <v>14</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10"/>
      <c r="BF19" s="11"/>
      <c r="BG19" s="11"/>
      <c r="BH19" s="11"/>
      <c r="BI19" s="11"/>
      <c r="BJ19" s="11"/>
      <c r="BK19" s="11"/>
      <c r="BL19" s="2"/>
      <c r="BM19" s="1"/>
    </row>
    <row r="20" spans="1:66" s="19" customFormat="1" ht="15" customHeight="1" x14ac:dyDescent="0.15">
      <c r="A20" s="1"/>
      <c r="B20" s="15"/>
      <c r="C20" s="295" t="s">
        <v>5</v>
      </c>
      <c r="D20" s="295"/>
      <c r="E20" s="295"/>
      <c r="F20" s="295"/>
      <c r="G20" s="295"/>
      <c r="H20" s="296"/>
      <c r="I20" s="312" t="str">
        <f>ASC(PHONETIC(番地フリガナ))</f>
        <v/>
      </c>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8"/>
      <c r="BF20" s="1"/>
      <c r="BG20" s="1"/>
      <c r="BH20" s="1"/>
      <c r="BI20" s="1"/>
      <c r="BJ20" s="1"/>
      <c r="BK20" s="1"/>
      <c r="BL20" s="1"/>
      <c r="BM20" s="1"/>
    </row>
    <row r="21" spans="1:66" s="19" customFormat="1" ht="30" customHeight="1" x14ac:dyDescent="0.15">
      <c r="A21" s="1"/>
      <c r="B21" s="31"/>
      <c r="C21" s="295" t="s">
        <v>13</v>
      </c>
      <c r="D21" s="295"/>
      <c r="E21" s="295"/>
      <c r="F21" s="295"/>
      <c r="G21" s="295"/>
      <c r="H21" s="296"/>
      <c r="I21" s="390" t="str">
        <f>MID(DBCS(番地),1,1)</f>
        <v/>
      </c>
      <c r="J21" s="317"/>
      <c r="K21" s="317" t="str">
        <f>MID(DBCS(番地),2,1)</f>
        <v/>
      </c>
      <c r="L21" s="317"/>
      <c r="M21" s="317" t="str">
        <f>MID(DBCS(番地),3,1)</f>
        <v/>
      </c>
      <c r="N21" s="317"/>
      <c r="O21" s="317" t="str">
        <f>MID(DBCS(番地),4,1)</f>
        <v/>
      </c>
      <c r="P21" s="317"/>
      <c r="Q21" s="317" t="str">
        <f>MID(DBCS(番地),5,1)</f>
        <v/>
      </c>
      <c r="R21" s="317"/>
      <c r="S21" s="317" t="str">
        <f>MID(DBCS(番地),6,1)</f>
        <v/>
      </c>
      <c r="T21" s="317"/>
      <c r="U21" s="317" t="str">
        <f>MID(DBCS(番地),7,1)</f>
        <v/>
      </c>
      <c r="V21" s="317"/>
      <c r="W21" s="317" t="str">
        <f>MID(DBCS(番地),8,1)</f>
        <v/>
      </c>
      <c r="X21" s="317"/>
      <c r="Y21" s="317" t="str">
        <f>MID(DBCS(番地),9,1)</f>
        <v/>
      </c>
      <c r="Z21" s="317"/>
      <c r="AA21" s="317" t="str">
        <f>MID(DBCS(番地),10,1)</f>
        <v/>
      </c>
      <c r="AB21" s="317"/>
      <c r="AC21" s="317" t="str">
        <f>MID(DBCS(番地),11,1)</f>
        <v/>
      </c>
      <c r="AD21" s="317"/>
      <c r="AE21" s="317" t="str">
        <f>MID(DBCS(番地),12,1)</f>
        <v/>
      </c>
      <c r="AF21" s="317"/>
      <c r="AG21" s="317" t="str">
        <f>MID(DBCS(番地),13,1)</f>
        <v/>
      </c>
      <c r="AH21" s="317"/>
      <c r="AI21" s="317" t="str">
        <f>MID(DBCS(番地),14,1)</f>
        <v/>
      </c>
      <c r="AJ21" s="317"/>
      <c r="AK21" s="317" t="str">
        <f>MID(DBCS(番地),15,1)</f>
        <v/>
      </c>
      <c r="AL21" s="317"/>
      <c r="AM21" s="317" t="str">
        <f>MID(DBCS(番地),16,1)</f>
        <v/>
      </c>
      <c r="AN21" s="317"/>
      <c r="AO21" s="317" t="str">
        <f>MID(DBCS(番地),17,1)</f>
        <v/>
      </c>
      <c r="AP21" s="317"/>
      <c r="AQ21" s="317" t="str">
        <f>MID(DBCS(番地),18,1)</f>
        <v/>
      </c>
      <c r="AR21" s="317"/>
      <c r="AS21" s="317" t="str">
        <f>MID(DBCS(番地),19,1)</f>
        <v/>
      </c>
      <c r="AT21" s="317"/>
      <c r="AU21" s="317" t="str">
        <f>MID(DBCS(番地),20,1)</f>
        <v/>
      </c>
      <c r="AV21" s="317"/>
      <c r="AW21" s="317" t="str">
        <f>MID(DBCS(番地),21,1)</f>
        <v/>
      </c>
      <c r="AX21" s="317"/>
      <c r="AY21" s="317" t="str">
        <f>MID(DBCS(番地),22,1)</f>
        <v/>
      </c>
      <c r="AZ21" s="317"/>
      <c r="BA21" s="317" t="str">
        <f>MID(DBCS(番地),23,1)</f>
        <v/>
      </c>
      <c r="BB21" s="317"/>
      <c r="BC21" s="317" t="str">
        <f>MID(DBCS(番地),24,1)</f>
        <v/>
      </c>
      <c r="BD21" s="391"/>
      <c r="BE21" s="320"/>
      <c r="BF21" s="254"/>
      <c r="BG21" s="321"/>
      <c r="BH21" s="321"/>
      <c r="BI21" s="321"/>
      <c r="BJ21" s="321"/>
      <c r="BK21" s="321"/>
      <c r="BL21" s="321"/>
      <c r="BM21" s="321"/>
      <c r="BN21" s="321"/>
    </row>
    <row r="22" spans="1:66" s="19" customFormat="1" ht="15" customHeight="1" x14ac:dyDescent="0.15">
      <c r="A22" s="1"/>
      <c r="B22" s="387" t="s">
        <v>15</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8"/>
      <c r="BF22" s="1"/>
      <c r="BG22" s="1"/>
      <c r="BH22" s="1"/>
      <c r="BI22" s="1"/>
      <c r="BJ22" s="1"/>
      <c r="BK22" s="1"/>
      <c r="BL22" s="1"/>
    </row>
    <row r="23" spans="1:66" s="19" customFormat="1" ht="15" customHeight="1" x14ac:dyDescent="0.15">
      <c r="A23" s="1"/>
      <c r="B23" s="15"/>
      <c r="C23" s="295" t="s">
        <v>5</v>
      </c>
      <c r="D23" s="295"/>
      <c r="E23" s="295"/>
      <c r="F23" s="295"/>
      <c r="G23" s="295"/>
      <c r="H23" s="296"/>
      <c r="I23" s="312" t="str">
        <f>ASC(PHONETIC(方書フリガナ))</f>
        <v/>
      </c>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8"/>
      <c r="BF23" s="1"/>
      <c r="BG23" s="1"/>
      <c r="BH23" s="1"/>
      <c r="BI23" s="1"/>
      <c r="BJ23" s="1"/>
      <c r="BK23" s="1"/>
      <c r="BL23" s="1"/>
    </row>
    <row r="24" spans="1:66" s="19" customFormat="1" ht="30" customHeight="1" thickBot="1" x14ac:dyDescent="0.2">
      <c r="A24" s="1"/>
      <c r="B24" s="37"/>
      <c r="C24" s="256" t="s">
        <v>19</v>
      </c>
      <c r="D24" s="256"/>
      <c r="E24" s="256"/>
      <c r="F24" s="256"/>
      <c r="G24" s="256"/>
      <c r="H24" s="314"/>
      <c r="I24" s="315" t="str">
        <f>MID(DBCS(方書),1,1)</f>
        <v/>
      </c>
      <c r="J24" s="316"/>
      <c r="K24" s="317" t="str">
        <f>MID(DBCS(方書),2,1)</f>
        <v/>
      </c>
      <c r="L24" s="317"/>
      <c r="M24" s="317" t="str">
        <f>MID(DBCS(方書),3,1)</f>
        <v/>
      </c>
      <c r="N24" s="317"/>
      <c r="O24" s="317" t="str">
        <f>MID(DBCS(方書),4,1)</f>
        <v/>
      </c>
      <c r="P24" s="317"/>
      <c r="Q24" s="317" t="str">
        <f>MID(DBCS(方書),5,1)</f>
        <v/>
      </c>
      <c r="R24" s="317"/>
      <c r="S24" s="317" t="str">
        <f>MID(DBCS(方書),6,1)</f>
        <v/>
      </c>
      <c r="T24" s="317"/>
      <c r="U24" s="317" t="str">
        <f>MID(DBCS(方書),7,1)</f>
        <v/>
      </c>
      <c r="V24" s="317"/>
      <c r="W24" s="317" t="str">
        <f>MID(DBCS(方書),8,1)</f>
        <v/>
      </c>
      <c r="X24" s="317"/>
      <c r="Y24" s="317" t="str">
        <f>MID(DBCS(方書),9,1)</f>
        <v/>
      </c>
      <c r="Z24" s="317"/>
      <c r="AA24" s="317" t="str">
        <f>MID(DBCS(方書),10,1)</f>
        <v/>
      </c>
      <c r="AB24" s="317"/>
      <c r="AC24" s="317" t="str">
        <f>MID(DBCS(方書),11,1)</f>
        <v/>
      </c>
      <c r="AD24" s="317"/>
      <c r="AE24" s="317" t="str">
        <f>MID(DBCS(方書),12,1)</f>
        <v/>
      </c>
      <c r="AF24" s="317"/>
      <c r="AG24" s="317" t="str">
        <f>MID(DBCS(方書),13,1)</f>
        <v/>
      </c>
      <c r="AH24" s="317"/>
      <c r="AI24" s="317" t="str">
        <f>MID(DBCS(方書),14,1)</f>
        <v/>
      </c>
      <c r="AJ24" s="317"/>
      <c r="AK24" s="317" t="str">
        <f>MID(DBCS(方書),15,1)</f>
        <v/>
      </c>
      <c r="AL24" s="317"/>
      <c r="AM24" s="318" t="str">
        <f>MID(DBCS(方書),16,1)</f>
        <v/>
      </c>
      <c r="AN24" s="318"/>
      <c r="AO24" s="318" t="str">
        <f>MID(DBCS(方書),17,1)</f>
        <v/>
      </c>
      <c r="AP24" s="318"/>
      <c r="AQ24" s="318" t="str">
        <f>MID(DBCS(方書),18,1)</f>
        <v/>
      </c>
      <c r="AR24" s="318"/>
      <c r="AS24" s="318" t="str">
        <f>MID(DBCS(方書),19,1)</f>
        <v/>
      </c>
      <c r="AT24" s="318"/>
      <c r="AU24" s="318" t="str">
        <f>MID(DBCS(方書),20,1)</f>
        <v/>
      </c>
      <c r="AV24" s="318"/>
      <c r="AW24" s="318" t="str">
        <f>MID(DBCS(方書),21,1)</f>
        <v/>
      </c>
      <c r="AX24" s="318"/>
      <c r="AY24" s="318" t="str">
        <f>MID(DBCS(方書),22,1)</f>
        <v/>
      </c>
      <c r="AZ24" s="318"/>
      <c r="BA24" s="318" t="str">
        <f>MID(DBCS(方書),23,1)</f>
        <v/>
      </c>
      <c r="BB24" s="318"/>
      <c r="BC24" s="318" t="str">
        <f>MID(DBCS(方書),24,1)</f>
        <v/>
      </c>
      <c r="BD24" s="319"/>
      <c r="BE24" s="320"/>
      <c r="BF24" s="254"/>
      <c r="BG24" s="321"/>
      <c r="BH24" s="321"/>
      <c r="BI24" s="321"/>
      <c r="BJ24" s="321"/>
      <c r="BK24" s="321"/>
      <c r="BL24" s="321"/>
      <c r="BM24" s="321"/>
      <c r="BN24" s="321"/>
    </row>
    <row r="25" spans="1:66" s="19" customFormat="1" ht="15" customHeight="1" thickTop="1" thickBot="1" x14ac:dyDescent="0.2">
      <c r="A25" s="2"/>
      <c r="B25" s="341" t="s">
        <v>105</v>
      </c>
      <c r="C25" s="341"/>
      <c r="D25" s="341"/>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
      <c r="A26" s="32"/>
      <c r="B26" s="380" t="str">
        <f>LEFT(支払方法,1)</f>
        <v/>
      </c>
      <c r="C26" s="380"/>
      <c r="D26" s="380"/>
      <c r="E26" s="342" t="s">
        <v>48</v>
      </c>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1"/>
      <c r="AG26" s="341"/>
      <c r="AH26" s="341"/>
      <c r="AI26" s="341"/>
      <c r="AJ26" s="341"/>
      <c r="AK26" s="341"/>
      <c r="AL26" s="341"/>
      <c r="AM26" s="8"/>
      <c r="AN26" s="1"/>
      <c r="AO26" s="1"/>
      <c r="AP26" s="1"/>
      <c r="AQ26" s="1"/>
      <c r="AR26" s="113"/>
      <c r="AS26" s="113"/>
      <c r="AT26" s="113"/>
      <c r="AU26" s="112"/>
      <c r="AV26" s="112"/>
      <c r="AW26" s="112"/>
      <c r="AX26" s="112"/>
      <c r="AY26" s="112"/>
      <c r="AZ26" s="112"/>
      <c r="BA26" s="112"/>
      <c r="BB26" s="112"/>
      <c r="BC26" s="112"/>
      <c r="BD26" s="112"/>
      <c r="BE26" s="112"/>
      <c r="BF26" s="112"/>
      <c r="BG26" s="112"/>
      <c r="BH26" s="112"/>
      <c r="BI26" s="112"/>
      <c r="BJ26" s="112"/>
      <c r="BK26" s="112"/>
      <c r="BL26" s="112"/>
    </row>
    <row r="27" spans="1:66" s="19" customFormat="1" ht="15" customHeight="1" thickTop="1" x14ac:dyDescent="0.15">
      <c r="A27" s="1"/>
      <c r="B27" s="334" t="s">
        <v>17</v>
      </c>
      <c r="C27" s="258"/>
      <c r="D27" s="258"/>
      <c r="E27" s="258"/>
      <c r="F27" s="258"/>
      <c r="G27" s="258"/>
      <c r="H27" s="258"/>
      <c r="I27" s="258"/>
      <c r="J27" s="258"/>
      <c r="K27" s="258"/>
      <c r="L27" s="258"/>
      <c r="M27" s="258"/>
      <c r="N27" s="258"/>
      <c r="O27" s="258"/>
      <c r="P27" s="258"/>
      <c r="Q27" s="358" t="s">
        <v>18</v>
      </c>
      <c r="R27" s="295"/>
      <c r="S27" s="295"/>
      <c r="T27" s="295"/>
      <c r="U27" s="295"/>
      <c r="V27" s="295"/>
      <c r="W27" s="295"/>
      <c r="X27" s="295"/>
      <c r="Y27" s="295"/>
      <c r="Z27" s="295"/>
      <c r="AA27" s="295"/>
      <c r="AB27" s="295"/>
      <c r="AC27" s="295"/>
      <c r="AD27" s="295"/>
      <c r="AE27" s="383"/>
      <c r="AF27" s="337" t="s">
        <v>16</v>
      </c>
      <c r="AG27" s="335"/>
      <c r="AH27" s="335"/>
      <c r="AI27" s="335"/>
      <c r="AJ27" s="335"/>
      <c r="AK27" s="335"/>
      <c r="AL27" s="338"/>
      <c r="AM27" s="38"/>
      <c r="AN27" s="1"/>
      <c r="AO27" s="1"/>
      <c r="AP27" s="1"/>
      <c r="AQ27" s="113"/>
      <c r="AR27" s="2" t="s">
        <v>26</v>
      </c>
      <c r="AS27" s="1"/>
      <c r="AT27" s="1"/>
      <c r="AU27" s="1"/>
      <c r="AV27" s="1"/>
      <c r="AW27" s="1"/>
      <c r="AX27" s="1"/>
      <c r="AY27" s="1"/>
      <c r="AZ27" s="1"/>
      <c r="BA27" s="1"/>
      <c r="BB27" s="1"/>
      <c r="BC27" s="1"/>
      <c r="BD27" s="1"/>
      <c r="BE27" s="1"/>
      <c r="BF27" s="1"/>
      <c r="BG27" s="1"/>
      <c r="BH27" s="1"/>
      <c r="BI27" s="1"/>
      <c r="BJ27" s="112"/>
    </row>
    <row r="28" spans="1:66" s="19" customFormat="1" ht="30" customHeight="1" thickBot="1" x14ac:dyDescent="0.2">
      <c r="A28" s="1"/>
      <c r="B28" s="381" t="str">
        <f>IF(ISBLANK(金融機関名),"",金融機関名)</f>
        <v/>
      </c>
      <c r="C28" s="382"/>
      <c r="D28" s="382"/>
      <c r="E28" s="382"/>
      <c r="F28" s="382"/>
      <c r="G28" s="382"/>
      <c r="H28" s="382"/>
      <c r="I28" s="382"/>
      <c r="J28" s="382"/>
      <c r="K28" s="382"/>
      <c r="L28" s="382"/>
      <c r="M28" s="382"/>
      <c r="N28" s="382"/>
      <c r="O28" s="382"/>
      <c r="P28" s="382"/>
      <c r="Q28" s="384" t="str">
        <f>IF(ISBLANK(店舗名),"",店舗名)</f>
        <v/>
      </c>
      <c r="R28" s="382"/>
      <c r="S28" s="382"/>
      <c r="T28" s="382"/>
      <c r="U28" s="382"/>
      <c r="V28" s="382"/>
      <c r="W28" s="382"/>
      <c r="X28" s="382"/>
      <c r="Y28" s="382"/>
      <c r="Z28" s="382"/>
      <c r="AA28" s="382"/>
      <c r="AB28" s="382"/>
      <c r="AC28" s="382"/>
      <c r="AD28" s="382"/>
      <c r="AE28" s="385"/>
      <c r="AF28" s="58" t="str">
        <f>MID(ASC(金融機関コード),1,1)</f>
        <v/>
      </c>
      <c r="AG28" s="59" t="str">
        <f>MID(ASC(金融機関コード),2,1)</f>
        <v/>
      </c>
      <c r="AH28" s="59" t="str">
        <f>MID(ASC(金融機関コード),3,1)</f>
        <v/>
      </c>
      <c r="AI28" s="60" t="str">
        <f>MID(ASC(金融機関コード),4,1)</f>
        <v/>
      </c>
      <c r="AJ28" s="61" t="str">
        <f>MID(ASC(金融機関コード),5,1)</f>
        <v/>
      </c>
      <c r="AK28" s="59" t="str">
        <f>MID(ASC(金融機関コード),6,1)</f>
        <v/>
      </c>
      <c r="AL28" s="62" t="str">
        <f>MID(ASC(金融機関コード),7,1)</f>
        <v/>
      </c>
      <c r="AM28" s="39"/>
      <c r="AN28" s="1"/>
      <c r="AO28" s="1"/>
      <c r="AP28" s="1"/>
      <c r="AQ28" s="113"/>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
      <c r="A29" s="1"/>
      <c r="B29" s="298" t="s">
        <v>106</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386" t="s">
        <v>44</v>
      </c>
      <c r="AG29" s="335"/>
      <c r="AH29" s="335"/>
      <c r="AI29" s="335"/>
      <c r="AJ29" s="335"/>
      <c r="AK29" s="335"/>
      <c r="AL29" s="336"/>
      <c r="AM29" s="116"/>
      <c r="AN29" s="115"/>
      <c r="AO29" s="115"/>
      <c r="AP29" s="1"/>
      <c r="AQ29" s="113"/>
      <c r="AY29" s="310" t="str">
        <f>IF(ISBLANK(申請年月日_元号),"",申請年月日_元号)</f>
        <v>令和</v>
      </c>
      <c r="AZ29" s="310"/>
      <c r="BA29" s="311" t="str">
        <f>IF(ISBLANK(申請年月日_年),"",申請年月日_年)</f>
        <v/>
      </c>
      <c r="BB29" s="311"/>
      <c r="BC29" s="310" t="s">
        <v>29</v>
      </c>
      <c r="BD29" s="311" t="str">
        <f>IF(ISBLANK(申請年月日_月),"",申請年月日_月)</f>
        <v/>
      </c>
      <c r="BE29" s="311"/>
      <c r="BF29" s="310" t="s">
        <v>28</v>
      </c>
      <c r="BG29" s="311" t="str">
        <f>IF(ISBLANK(申請年月日_日),"",申請年月日_日)</f>
        <v/>
      </c>
      <c r="BH29" s="311"/>
      <c r="BI29" s="310" t="s">
        <v>27</v>
      </c>
    </row>
    <row r="30" spans="1:66" s="19" customFormat="1" ht="15" customHeight="1" thickTop="1" x14ac:dyDescent="0.15">
      <c r="A30" s="1"/>
      <c r="B30" s="279" t="str">
        <f>LEFT(預金種別,1)</f>
        <v/>
      </c>
      <c r="C30" s="280"/>
      <c r="D30" s="281"/>
      <c r="E30" s="285" t="s">
        <v>49</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9" t="str">
        <f>IF(ISBLANK(口座番号),"",MID(REPT("0",IF(7-LEN(口座番号)&gt;0,7-LEN(口座番号),0))&amp;ASC(口座番号),1,1))</f>
        <v/>
      </c>
      <c r="AG30" s="291" t="str">
        <f>IF(ISBLANK(口座番号),"",MID(REPT("0",IF(7-LEN(口座番号)&gt;0,7-LEN(口座番号),0))&amp;ASC(口座番号),2,1))</f>
        <v/>
      </c>
      <c r="AH30" s="291" t="str">
        <f>IF(ISBLANK(口座番号),"",MID(REPT("0",IF(7-LEN(口座番号)&gt;0,7-LEN(口座番号),0))&amp;ASC(口座番号),3,1))</f>
        <v/>
      </c>
      <c r="AI30" s="291" t="str">
        <f>IF(ISBLANK(口座番号),"",MID(REPT("0",IF(7-LEN(口座番号)&gt;0,7-LEN(口座番号),0))&amp;ASC(口座番号),4,1))</f>
        <v/>
      </c>
      <c r="AJ30" s="291" t="str">
        <f>IF(ISBLANK(口座番号),"",MID(REPT("0",IF(7-LEN(口座番号)&gt;0,7-LEN(口座番号),0))&amp;ASC(口座番号),5,1))</f>
        <v/>
      </c>
      <c r="AK30" s="291" t="str">
        <f>IF(ISBLANK(口座番号),"",MID(REPT("0",IF(7-LEN(口座番号)&gt;0,7-LEN(口座番号),0))&amp;ASC(口座番号),6,1))</f>
        <v/>
      </c>
      <c r="AL30" s="293" t="str">
        <f>IF(ISBLANK(口座番号),"",MID(REPT("0",IF(7-LEN(口座番号)&gt;0,7-LEN(口座番号),0))&amp;ASC(口座番号),7,1))</f>
        <v/>
      </c>
      <c r="AM30" s="115"/>
      <c r="AN30" s="115"/>
      <c r="AO30" s="115"/>
      <c r="AP30" s="25"/>
      <c r="AS30" s="113" t="s">
        <v>181</v>
      </c>
      <c r="AY30" s="310"/>
      <c r="AZ30" s="310"/>
      <c r="BA30" s="311"/>
      <c r="BB30" s="311"/>
      <c r="BC30" s="310"/>
      <c r="BD30" s="311"/>
      <c r="BE30" s="311"/>
      <c r="BF30" s="310"/>
      <c r="BG30" s="311"/>
      <c r="BH30" s="311"/>
      <c r="BI30" s="310"/>
    </row>
    <row r="31" spans="1:66" s="114" customFormat="1" ht="15" customHeight="1" thickBot="1" x14ac:dyDescent="0.2">
      <c r="A31" s="115"/>
      <c r="B31" s="282"/>
      <c r="C31" s="283"/>
      <c r="D31" s="284"/>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90"/>
      <c r="AG31" s="292"/>
      <c r="AH31" s="292"/>
      <c r="AI31" s="292"/>
      <c r="AJ31" s="292"/>
      <c r="AK31" s="292"/>
      <c r="AL31" s="294"/>
      <c r="AM31" s="115"/>
      <c r="AN31" s="115"/>
      <c r="AO31" s="115"/>
      <c r="AP31" s="116"/>
      <c r="AQ31" s="115"/>
      <c r="AR31" s="270" t="s">
        <v>116</v>
      </c>
      <c r="AS31" s="270"/>
      <c r="AT31" s="270"/>
      <c r="AU31" s="17"/>
      <c r="AV31" s="266" t="str">
        <f>IF(ISBLANK(申請者_住所),"",申請者_住所)</f>
        <v/>
      </c>
      <c r="AW31" s="266"/>
      <c r="AX31" s="266"/>
      <c r="AY31" s="266"/>
      <c r="AZ31" s="266"/>
      <c r="BA31" s="266"/>
      <c r="BB31" s="266"/>
      <c r="BC31" s="266"/>
      <c r="BD31" s="266"/>
      <c r="BE31" s="266"/>
      <c r="BF31" s="266"/>
      <c r="BG31" s="266"/>
      <c r="BH31" s="266"/>
      <c r="BI31" s="266"/>
      <c r="BJ31" s="266"/>
      <c r="BK31" s="266"/>
      <c r="BL31" s="266"/>
      <c r="BM31" s="266"/>
      <c r="BN31" s="266"/>
    </row>
    <row r="32" spans="1:66" s="19" customFormat="1" ht="15" customHeight="1" thickTop="1" x14ac:dyDescent="0.15">
      <c r="A32" s="36"/>
      <c r="B32" s="334" t="s">
        <v>43</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335"/>
      <c r="AN32" s="335"/>
      <c r="AO32" s="336"/>
      <c r="AP32" s="35"/>
      <c r="AQ32" s="113"/>
      <c r="AR32" s="270"/>
      <c r="AS32" s="270"/>
      <c r="AT32" s="270"/>
      <c r="AU32" s="17"/>
      <c r="AV32" s="266"/>
      <c r="AW32" s="266"/>
      <c r="AX32" s="266"/>
      <c r="AY32" s="266"/>
      <c r="AZ32" s="266"/>
      <c r="BA32" s="266"/>
      <c r="BB32" s="266"/>
      <c r="BC32" s="266"/>
      <c r="BD32" s="266"/>
      <c r="BE32" s="266"/>
      <c r="BF32" s="266"/>
      <c r="BG32" s="266"/>
      <c r="BH32" s="266"/>
      <c r="BI32" s="266"/>
      <c r="BJ32" s="266"/>
      <c r="BK32" s="266"/>
      <c r="BL32" s="266"/>
      <c r="BM32" s="266"/>
      <c r="BN32" s="266"/>
    </row>
    <row r="33" spans="1:72" s="19" customFormat="1" ht="15" customHeight="1" x14ac:dyDescent="0.15">
      <c r="A33" s="36"/>
      <c r="B33" s="395" t="str">
        <f>MID(ASC(PHONETIC(口座名義人カナ)),1,1)</f>
        <v/>
      </c>
      <c r="C33" s="291" t="str">
        <f>MID(ASC(PHONETIC(口座名義人カナ)),2,1)</f>
        <v/>
      </c>
      <c r="D33" s="291" t="str">
        <f>MID(ASC(PHONETIC(口座名義人カナ)),3,1)</f>
        <v/>
      </c>
      <c r="E33" s="291" t="str">
        <f>MID(ASC(PHONETIC(口座名義人カナ)),4,1)</f>
        <v/>
      </c>
      <c r="F33" s="291" t="str">
        <f>MID(ASC(PHONETIC(口座名義人カナ)),5,1)</f>
        <v/>
      </c>
      <c r="G33" s="291" t="str">
        <f>MID(ASC(PHONETIC(口座名義人カナ)),6,1)</f>
        <v/>
      </c>
      <c r="H33" s="291" t="str">
        <f>MID(ASC(PHONETIC(口座名義人カナ)),7,1)</f>
        <v/>
      </c>
      <c r="I33" s="291" t="str">
        <f>MID(ASC(PHONETIC(口座名義人カナ)),8,1)</f>
        <v/>
      </c>
      <c r="J33" s="291" t="str">
        <f>MID(ASC(PHONETIC(口座名義人カナ)),9,1)</f>
        <v/>
      </c>
      <c r="K33" s="291" t="str">
        <f>MID(ASC(PHONETIC(口座名義人カナ)),10,1)</f>
        <v/>
      </c>
      <c r="L33" s="291" t="str">
        <f>MID(ASC(PHONETIC(口座名義人カナ)),11,1)</f>
        <v/>
      </c>
      <c r="M33" s="291" t="str">
        <f>MID(ASC(PHONETIC(口座名義人カナ)),12,1)</f>
        <v/>
      </c>
      <c r="N33" s="291" t="str">
        <f>MID(ASC(PHONETIC(口座名義人カナ)),13,1)</f>
        <v/>
      </c>
      <c r="O33" s="291" t="str">
        <f>MID(ASC(PHONETIC(口座名義人カナ)),14,1)</f>
        <v/>
      </c>
      <c r="P33" s="291" t="str">
        <f>MID(ASC(PHONETIC(口座名義人カナ)),15,1)</f>
        <v/>
      </c>
      <c r="Q33" s="291" t="str">
        <f>MID(ASC(PHONETIC(口座名義人カナ)),16,1)</f>
        <v/>
      </c>
      <c r="R33" s="291" t="str">
        <f>MID(ASC(PHONETIC(口座名義人カナ)),17,1)</f>
        <v/>
      </c>
      <c r="S33" s="291" t="str">
        <f>MID(ASC(PHONETIC(口座名義人カナ)),18,1)</f>
        <v/>
      </c>
      <c r="T33" s="291" t="str">
        <f>MID(ASC(PHONETIC(口座名義人カナ)),19,1)</f>
        <v/>
      </c>
      <c r="U33" s="291" t="str">
        <f>MID(ASC(PHONETIC(口座名義人カナ)),20,1)</f>
        <v/>
      </c>
      <c r="V33" s="291" t="str">
        <f>MID(ASC(PHONETIC(口座名義人カナ)),21,1)</f>
        <v/>
      </c>
      <c r="W33" s="291" t="str">
        <f>MID(ASC(PHONETIC(口座名義人カナ)),22,1)</f>
        <v/>
      </c>
      <c r="X33" s="291" t="str">
        <f>MID(ASC(PHONETIC(口座名義人カナ)),23,1)</f>
        <v/>
      </c>
      <c r="Y33" s="291" t="str">
        <f>MID(ASC(PHONETIC(口座名義人カナ)),24,1)</f>
        <v/>
      </c>
      <c r="Z33" s="291" t="str">
        <f>MID(ASC(PHONETIC(口座名義人カナ)),25,1)</f>
        <v/>
      </c>
      <c r="AA33" s="291" t="str">
        <f>MID(ASC(PHONETIC(口座名義人カナ)),26,1)</f>
        <v/>
      </c>
      <c r="AB33" s="291" t="str">
        <f>MID(ASC(PHONETIC(口座名義人カナ)),27,1)</f>
        <v/>
      </c>
      <c r="AC33" s="291" t="str">
        <f>MID(ASC(PHONETIC(口座名義人カナ)),28,1)</f>
        <v/>
      </c>
      <c r="AD33" s="291" t="str">
        <f>MID(ASC(PHONETIC(口座名義人カナ)),29,1)</f>
        <v/>
      </c>
      <c r="AE33" s="291" t="str">
        <f>MID(ASC(PHONETIC(口座名義人カナ)),30,1)</f>
        <v/>
      </c>
      <c r="AF33" s="291" t="str">
        <f>MID(ASC(PHONETIC(口座名義人カナ)),31,1)</f>
        <v/>
      </c>
      <c r="AG33" s="291" t="str">
        <f>MID(ASC(PHONETIC(口座名義人カナ)),32,1)</f>
        <v/>
      </c>
      <c r="AH33" s="291" t="str">
        <f>MID(ASC(PHONETIC(口座名義人カナ)),33,1)</f>
        <v/>
      </c>
      <c r="AI33" s="291" t="str">
        <f>MID(ASC(PHONETIC(口座名義人カナ)),34,1)</f>
        <v/>
      </c>
      <c r="AJ33" s="291" t="str">
        <f>MID(ASC(PHONETIC(口座名義人カナ)),35,1)</f>
        <v/>
      </c>
      <c r="AK33" s="291" t="str">
        <f>MID(ASC(PHONETIC(口座名義人カナ)),36,1)</f>
        <v/>
      </c>
      <c r="AL33" s="291" t="str">
        <f>MID(ASC(PHONETIC(口座名義人カナ)),37,1)</f>
        <v/>
      </c>
      <c r="AM33" s="291" t="str">
        <f>MID(ASC(PHONETIC(口座名義人カナ)),38,1)</f>
        <v/>
      </c>
      <c r="AN33" s="291" t="str">
        <f>MID(ASC(PHONETIC(口座名義人カナ)),39,1)</f>
        <v/>
      </c>
      <c r="AO33" s="293" t="str">
        <f>MID(ASC(PHONETIC(口座名義人カナ)),40,1)</f>
        <v/>
      </c>
      <c r="AP33" s="333"/>
      <c r="AQ33" s="20"/>
      <c r="AR33" s="270" t="s">
        <v>31</v>
      </c>
      <c r="AS33" s="270"/>
      <c r="AT33" s="270"/>
      <c r="AU33" s="17"/>
      <c r="AV33" s="266" t="str">
        <f>IF(ISBLANK(申請者_氏名),"",申請者_氏名)</f>
        <v/>
      </c>
      <c r="AW33" s="266"/>
      <c r="AX33" s="266"/>
      <c r="AY33" s="266"/>
      <c r="AZ33" s="266"/>
      <c r="BA33" s="266"/>
      <c r="BB33" s="266"/>
      <c r="BC33" s="266"/>
      <c r="BD33" s="266"/>
      <c r="BE33" s="266"/>
      <c r="BF33" s="266"/>
      <c r="BG33" s="266"/>
      <c r="BH33" s="266"/>
      <c r="BI33" s="266"/>
      <c r="BJ33" s="266"/>
      <c r="BK33" s="266"/>
      <c r="BL33" s="266"/>
      <c r="BM33" s="266"/>
      <c r="BN33" s="266"/>
    </row>
    <row r="34" spans="1:72" s="19" customFormat="1" ht="15" customHeight="1" thickBot="1" x14ac:dyDescent="0.2">
      <c r="A34" s="36"/>
      <c r="B34" s="396"/>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309"/>
      <c r="AG34" s="309"/>
      <c r="AH34" s="309"/>
      <c r="AI34" s="309"/>
      <c r="AJ34" s="309"/>
      <c r="AK34" s="309"/>
      <c r="AL34" s="309"/>
      <c r="AM34" s="309"/>
      <c r="AN34" s="309"/>
      <c r="AO34" s="379"/>
      <c r="AP34" s="333"/>
      <c r="AQ34" s="20"/>
      <c r="AR34" s="270"/>
      <c r="AS34" s="270"/>
      <c r="AT34" s="270"/>
      <c r="AU34" s="17"/>
      <c r="AV34" s="266"/>
      <c r="AW34" s="266"/>
      <c r="AX34" s="266"/>
      <c r="AY34" s="266"/>
      <c r="AZ34" s="266"/>
      <c r="BA34" s="266"/>
      <c r="BB34" s="266"/>
      <c r="BC34" s="266"/>
      <c r="BD34" s="266"/>
      <c r="BE34" s="266"/>
      <c r="BF34" s="266"/>
      <c r="BG34" s="266"/>
      <c r="BH34" s="266"/>
      <c r="BI34" s="266"/>
      <c r="BJ34" s="266"/>
      <c r="BK34" s="266"/>
      <c r="BL34" s="266"/>
      <c r="BM34" s="266"/>
      <c r="BN34" s="266"/>
    </row>
    <row r="35" spans="1:72" s="19" customFormat="1" ht="15" customHeight="1" thickTop="1" x14ac:dyDescent="0.15">
      <c r="A35" s="1"/>
      <c r="B35" s="339" t="s">
        <v>32</v>
      </c>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37" t="s">
        <v>16</v>
      </c>
      <c r="AG35" s="335"/>
      <c r="AH35" s="335"/>
      <c r="AI35" s="335"/>
      <c r="AJ35" s="335"/>
      <c r="AK35" s="335"/>
      <c r="AL35" s="338"/>
      <c r="AM35" s="7"/>
      <c r="AN35" s="7"/>
      <c r="AO35" s="7"/>
      <c r="AP35" s="25"/>
      <c r="AQ35" s="113"/>
      <c r="AR35" s="254" t="s">
        <v>120</v>
      </c>
      <c r="AS35" s="254"/>
      <c r="AT35" s="254"/>
      <c r="AU35" s="2"/>
      <c r="AV35" s="267" t="str">
        <f>IF(ISBLANK(申請者_電話番号),"",申請者_電話番号)</f>
        <v/>
      </c>
      <c r="AW35" s="267"/>
      <c r="AX35" s="267"/>
      <c r="AY35" s="267"/>
      <c r="AZ35" s="267"/>
      <c r="BA35" s="267"/>
      <c r="BB35" s="267"/>
      <c r="BC35" s="267"/>
      <c r="BD35" s="267"/>
      <c r="BE35" s="267"/>
      <c r="BF35" s="267"/>
      <c r="BG35" s="267"/>
      <c r="BH35" s="267"/>
      <c r="BI35" s="267"/>
      <c r="BJ35" s="267"/>
      <c r="BK35" s="267"/>
      <c r="BL35" s="267"/>
      <c r="BM35" s="267"/>
      <c r="BN35" s="267"/>
    </row>
    <row r="36" spans="1:72" s="19" customFormat="1" ht="15" customHeight="1" x14ac:dyDescent="0.15">
      <c r="A36" s="1"/>
      <c r="B36" s="322" t="str">
        <f>IF(ISBLANK(金融機関名_前払金),"",金融機関名_前払金)</f>
        <v/>
      </c>
      <c r="C36" s="323"/>
      <c r="D36" s="323"/>
      <c r="E36" s="323"/>
      <c r="F36" s="323"/>
      <c r="G36" s="323"/>
      <c r="H36" s="323"/>
      <c r="I36" s="323"/>
      <c r="J36" s="323"/>
      <c r="K36" s="323"/>
      <c r="L36" s="323"/>
      <c r="M36" s="323"/>
      <c r="N36" s="323"/>
      <c r="O36" s="323"/>
      <c r="P36" s="323"/>
      <c r="Q36" s="323" t="str">
        <f>IF(ISBLANK(店舗名_前払金),"",店舗名_前払金)</f>
        <v/>
      </c>
      <c r="R36" s="323"/>
      <c r="S36" s="323"/>
      <c r="T36" s="323"/>
      <c r="U36" s="323"/>
      <c r="V36" s="323"/>
      <c r="W36" s="323"/>
      <c r="X36" s="323"/>
      <c r="Y36" s="323"/>
      <c r="Z36" s="323"/>
      <c r="AA36" s="323"/>
      <c r="AB36" s="323"/>
      <c r="AC36" s="323"/>
      <c r="AD36" s="323"/>
      <c r="AE36" s="326"/>
      <c r="AF36" s="328" t="str">
        <f>MID(ASC(金融機関コード_前払金),1,1)</f>
        <v/>
      </c>
      <c r="AG36" s="273" t="str">
        <f>MID(ASC(金融機関コード_前払金),2,1)</f>
        <v/>
      </c>
      <c r="AH36" s="273" t="str">
        <f>MID(ASC(金融機関コード_前払金),3,1)</f>
        <v/>
      </c>
      <c r="AI36" s="275" t="str">
        <f>MID(ASC(金融機関コード_前払金),4,1)</f>
        <v/>
      </c>
      <c r="AJ36" s="271" t="str">
        <f>MID(ASC(金融機関コード_前払金),5,1)</f>
        <v/>
      </c>
      <c r="AK36" s="273" t="str">
        <f>MID(ASC(金融機関コード_前払金),6,1)</f>
        <v/>
      </c>
      <c r="AL36" s="275" t="str">
        <f>MID(ASC(金融機関コード_前払金),7,1)</f>
        <v/>
      </c>
      <c r="AM36" s="1"/>
      <c r="AN36" s="1"/>
      <c r="AO36" s="1"/>
      <c r="AP36" s="1"/>
      <c r="AQ36" s="113"/>
      <c r="AR36" s="254"/>
      <c r="AS36" s="254"/>
      <c r="AT36" s="254"/>
      <c r="AV36" s="267"/>
      <c r="AW36" s="267"/>
      <c r="AX36" s="267"/>
      <c r="AY36" s="267"/>
      <c r="AZ36" s="267"/>
      <c r="BA36" s="267"/>
      <c r="BB36" s="267"/>
      <c r="BC36" s="267"/>
      <c r="BD36" s="267"/>
      <c r="BE36" s="267"/>
      <c r="BF36" s="267"/>
      <c r="BG36" s="267"/>
      <c r="BH36" s="267"/>
      <c r="BI36" s="267"/>
      <c r="BJ36" s="267"/>
      <c r="BK36" s="267"/>
      <c r="BL36" s="267"/>
      <c r="BM36" s="267"/>
      <c r="BN36" s="267"/>
    </row>
    <row r="37" spans="1:72" s="114" customFormat="1" ht="15" customHeight="1" thickBot="1" x14ac:dyDescent="0.2">
      <c r="A37" s="115"/>
      <c r="B37" s="324"/>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7"/>
      <c r="AF37" s="329"/>
      <c r="AG37" s="330"/>
      <c r="AH37" s="330"/>
      <c r="AI37" s="331"/>
      <c r="AJ37" s="332"/>
      <c r="AK37" s="330"/>
      <c r="AL37" s="331"/>
      <c r="AM37" s="115"/>
      <c r="AN37" s="115"/>
      <c r="AO37" s="115"/>
      <c r="AP37" s="115"/>
      <c r="AQ37" s="115"/>
    </row>
    <row r="38" spans="1:72" s="19" customFormat="1" ht="15" customHeight="1" thickTop="1" thickBot="1" x14ac:dyDescent="0.2">
      <c r="A38" s="1"/>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02" t="s">
        <v>45</v>
      </c>
      <c r="AG38" s="303"/>
      <c r="AH38" s="303"/>
      <c r="AI38" s="303"/>
      <c r="AJ38" s="303"/>
      <c r="AK38" s="303"/>
      <c r="AL38" s="304"/>
      <c r="AM38" s="8"/>
      <c r="AN38" s="1"/>
      <c r="AO38" s="1"/>
      <c r="AP38" s="1"/>
      <c r="AS38" s="265" t="s">
        <v>117</v>
      </c>
      <c r="AT38" s="265"/>
      <c r="AU38" s="265"/>
      <c r="AV38" s="265"/>
      <c r="AW38" s="265"/>
      <c r="AX38" s="265"/>
      <c r="AY38" s="265"/>
      <c r="AZ38" s="265"/>
      <c r="BA38" s="265"/>
      <c r="BB38" s="265"/>
      <c r="BC38" s="265"/>
      <c r="BD38" s="265"/>
      <c r="BE38" s="265"/>
      <c r="BF38" s="265"/>
      <c r="BG38" s="265"/>
      <c r="BH38" s="265"/>
      <c r="BI38" s="265"/>
      <c r="BJ38" s="265"/>
      <c r="BK38" s="265"/>
      <c r="BL38" s="265"/>
    </row>
    <row r="39" spans="1:72" s="19" customFormat="1" ht="15" customHeight="1" thickTop="1" x14ac:dyDescent="0.15">
      <c r="A39" s="1"/>
      <c r="B39" s="279" t="str">
        <f>LEFT(預金種別_前払金,1)</f>
        <v/>
      </c>
      <c r="C39" s="280"/>
      <c r="D39" s="281"/>
      <c r="E39" s="305" t="s">
        <v>49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7" t="str">
        <f>IF(ISBLANK(口座番号_前払金),"",MID(REPT("0",IF(7-LEN(口座番号_前払金)&gt;0,7-LEN(口座番号_前払金),0))&amp;ASC(口座番号_前払金),1,1))</f>
        <v/>
      </c>
      <c r="AG39" s="291" t="str">
        <f>IF(ISBLANK(口座番号_前払金),"",MID(REPT("0",IF(7-LEN(口座番号_前払金)&gt;0,7-LEN(口座番号_前払金),0))&amp;ASC(口座番号_前払金),2,1))</f>
        <v/>
      </c>
      <c r="AH39" s="291" t="str">
        <f>IF(ISBLANK(口座番号_前払金),"",MID(REPT("0",IF(7-LEN(口座番号_前払金)&gt;0,7-LEN(口座番号_前払金),0))&amp;ASC(口座番号_前払金),3,1))</f>
        <v/>
      </c>
      <c r="AI39" s="291" t="str">
        <f>IF(ISBLANK(口座番号_前払金),"",MID(REPT("0",IF(7-LEN(口座番号_前払金)&gt;0,7-LEN(口座番号_前払金),0))&amp;ASC(口座番号_前払金),4,1))</f>
        <v/>
      </c>
      <c r="AJ39" s="291" t="str">
        <f>IF(ISBLANK(口座番号_前払金),"",MID(REPT("0",IF(7-LEN(口座番号_前払金)&gt;0,7-LEN(口座番号_前払金),0))&amp;ASC(口座番号_前払金),5,1))</f>
        <v/>
      </c>
      <c r="AK39" s="291" t="str">
        <f>IF(ISBLANK(口座番号_前払金),"",MID(REPT("0",IF(7-LEN(口座番号_前払金)&gt;0,7-LEN(口座番号_前払金),0))&amp;ASC(口座番号_前払金),6,1))</f>
        <v/>
      </c>
      <c r="AL39" s="293" t="str">
        <f>IF(ISBLANK(口座番号_前払金),"",MID(REPT("0",IF(7-LEN(口座番号_前払金)&gt;0,7-LEN(口座番号_前払金),0))&amp;ASC(口座番号_前払金),7,1))</f>
        <v/>
      </c>
      <c r="AM39" s="1"/>
      <c r="AN39" s="1"/>
      <c r="AO39" s="1"/>
      <c r="AP39" s="1"/>
      <c r="AR39" s="17"/>
      <c r="AS39" s="265"/>
      <c r="AT39" s="265"/>
      <c r="AU39" s="265"/>
      <c r="AV39" s="265"/>
      <c r="AW39" s="265"/>
      <c r="AX39" s="265"/>
      <c r="AY39" s="265"/>
      <c r="AZ39" s="265"/>
      <c r="BA39" s="265"/>
      <c r="BB39" s="265"/>
      <c r="BC39" s="265"/>
      <c r="BD39" s="265"/>
      <c r="BE39" s="265"/>
      <c r="BF39" s="265"/>
      <c r="BG39" s="265"/>
      <c r="BH39" s="265"/>
      <c r="BI39" s="265"/>
      <c r="BJ39" s="265"/>
      <c r="BK39" s="265"/>
      <c r="BL39" s="265"/>
      <c r="BM39" s="17"/>
    </row>
    <row r="40" spans="1:72" s="114" customFormat="1" ht="15" customHeight="1" thickBot="1" x14ac:dyDescent="0.2">
      <c r="A40" s="115"/>
      <c r="B40" s="282"/>
      <c r="C40" s="283"/>
      <c r="D40" s="284"/>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8"/>
      <c r="AG40" s="309"/>
      <c r="AH40" s="309"/>
      <c r="AI40" s="309"/>
      <c r="AJ40" s="309"/>
      <c r="AK40" s="309"/>
      <c r="AL40" s="379"/>
      <c r="AM40" s="115"/>
      <c r="AN40" s="115"/>
      <c r="AO40" s="115"/>
      <c r="AP40" s="115"/>
      <c r="AR40" s="19"/>
      <c r="AT40" s="268" t="s">
        <v>114</v>
      </c>
      <c r="AU40" s="268"/>
      <c r="AV40" s="268"/>
      <c r="AW40" s="268"/>
      <c r="AX40" s="118"/>
      <c r="AY40" s="266" t="str">
        <f>IF(ISBLANK(法人担当者_所属氏名),"",法人担当者_所属氏名)</f>
        <v/>
      </c>
      <c r="AZ40" s="266"/>
      <c r="BA40" s="266"/>
      <c r="BB40" s="266"/>
      <c r="BC40" s="266"/>
      <c r="BD40" s="266"/>
      <c r="BE40" s="266"/>
      <c r="BF40" s="266"/>
      <c r="BG40" s="266"/>
      <c r="BH40" s="266"/>
      <c r="BI40" s="266"/>
      <c r="BJ40" s="266"/>
      <c r="BK40" s="266"/>
      <c r="BL40" s="266"/>
      <c r="BM40" s="266"/>
      <c r="BN40" s="266"/>
    </row>
    <row r="41" spans="1:72" s="19" customFormat="1" ht="15" customHeight="1" thickTop="1" x14ac:dyDescent="0.15">
      <c r="A41" s="1"/>
      <c r="B41" s="257" t="s">
        <v>21</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97"/>
      <c r="AB41" s="257" t="s">
        <v>22</v>
      </c>
      <c r="AC41" s="258"/>
      <c r="AD41" s="258"/>
      <c r="AE41" s="258"/>
      <c r="AF41" s="258"/>
      <c r="AG41" s="258"/>
      <c r="AH41" s="258"/>
      <c r="AI41" s="258"/>
      <c r="AJ41" s="258"/>
      <c r="AK41" s="258"/>
      <c r="AL41" s="258"/>
      <c r="AM41" s="295"/>
      <c r="AN41" s="295"/>
      <c r="AO41" s="296"/>
      <c r="AR41" s="114"/>
      <c r="AS41" s="118"/>
      <c r="AT41" s="269" t="s">
        <v>119</v>
      </c>
      <c r="AU41" s="269"/>
      <c r="AV41" s="269"/>
      <c r="AW41" s="269"/>
      <c r="AX41" s="118"/>
      <c r="AY41" s="266"/>
      <c r="AZ41" s="266"/>
      <c r="BA41" s="266"/>
      <c r="BB41" s="266"/>
      <c r="BC41" s="266"/>
      <c r="BD41" s="266"/>
      <c r="BE41" s="266"/>
      <c r="BF41" s="266"/>
      <c r="BG41" s="266"/>
      <c r="BH41" s="266"/>
      <c r="BI41" s="266"/>
      <c r="BJ41" s="266"/>
      <c r="BK41" s="266"/>
      <c r="BL41" s="266"/>
      <c r="BM41" s="266"/>
      <c r="BN41" s="266"/>
    </row>
    <row r="42" spans="1:72" s="19" customFormat="1" ht="15" customHeight="1" x14ac:dyDescent="0.15">
      <c r="A42" s="1"/>
      <c r="B42" s="259" t="str">
        <f>IF(ISBLANK(関連債権者_氏名),"",関連債権者_氏名)</f>
        <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1"/>
      <c r="AB42" s="271" t="str">
        <f>MID(UPPER(ASC(関連債権者_債権者コード)),1,1)</f>
        <v/>
      </c>
      <c r="AC42" s="273" t="str">
        <f>MID(UPPER(ASC(関連債権者_債権者コード)),2,1)</f>
        <v/>
      </c>
      <c r="AD42" s="273" t="str">
        <f>MID(UPPER(ASC(関連債権者_債権者コード)),3,1)</f>
        <v/>
      </c>
      <c r="AE42" s="273" t="str">
        <f>MID(UPPER(ASC(関連債権者_債権者コード)),4,1)</f>
        <v/>
      </c>
      <c r="AF42" s="273" t="str">
        <f>MID(UPPER(ASC(関連債権者_債権者コード)),5,1)</f>
        <v/>
      </c>
      <c r="AG42" s="273" t="str">
        <f>MID(UPPER(ASC(関連債権者_債権者コード)),6,1)</f>
        <v/>
      </c>
      <c r="AH42" s="273" t="str">
        <f>MID(UPPER(ASC(関連債権者_債権者コード)),7,1)</f>
        <v/>
      </c>
      <c r="AI42" s="273" t="str">
        <f>MID(UPPER(ASC(関連債権者_債権者コード)),8,1)</f>
        <v/>
      </c>
      <c r="AJ42" s="273" t="str">
        <f>MID(UPPER(ASC(関連債権者_債権者コード)),9,1)</f>
        <v/>
      </c>
      <c r="AK42" s="273" t="str">
        <f>MID(UPPER(ASC(関連債権者_債権者コード)),10,1)</f>
        <v/>
      </c>
      <c r="AL42" s="275" t="str">
        <f>MID(UPPER(ASC(関連債権者_債権者コード)),11,1)</f>
        <v/>
      </c>
      <c r="AM42" s="277" t="s">
        <v>46</v>
      </c>
      <c r="AN42" s="271" t="str">
        <f>IF(ISBLANK(関連債権者_債権者コード_枝番),"",MID(REPT("0",IF(2-LEN(関連債権者_債権者コード_枝番)&gt;0,2-LEN(関連債権者_債権者コード_枝番),0))&amp;ASC(関連債権者_債権者コード_枝番),1,1))</f>
        <v/>
      </c>
      <c r="AO42" s="275" t="str">
        <f>IF(ISBLANK(関連債権者_債権者コード_枝番),"",MID(REPT("0",IF(2-LEN(関連債権者_債権者コード_枝番)&gt;0,2-LEN(関連債権者_債権者コード_枝番),0))&amp;ASC(関連債権者_債権者コード_枝番),2,1))</f>
        <v/>
      </c>
      <c r="AS42" s="270" t="s">
        <v>124</v>
      </c>
      <c r="AT42" s="270"/>
      <c r="AU42" s="270"/>
      <c r="AV42" s="270"/>
      <c r="AW42" s="270"/>
      <c r="AX42" s="17"/>
      <c r="AY42" s="266" t="str">
        <f>IF(ISBLANK(法人担当者_電話番号),"",法人担当者_電話番号)</f>
        <v/>
      </c>
      <c r="AZ42" s="266"/>
      <c r="BA42" s="266"/>
      <c r="BB42" s="266"/>
      <c r="BC42" s="266"/>
      <c r="BD42" s="266"/>
      <c r="BE42" s="266"/>
      <c r="BF42" s="266"/>
      <c r="BG42" s="266"/>
      <c r="BH42" s="266"/>
      <c r="BI42" s="266"/>
      <c r="BJ42" s="266"/>
      <c r="BK42" s="266"/>
      <c r="BL42" s="266"/>
      <c r="BM42" s="266"/>
      <c r="BN42" s="266"/>
    </row>
    <row r="43" spans="1:72" s="114" customFormat="1" ht="15" customHeight="1" x14ac:dyDescent="0.15">
      <c r="A43" s="115"/>
      <c r="B43" s="262"/>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4"/>
      <c r="AB43" s="272"/>
      <c r="AC43" s="274"/>
      <c r="AD43" s="274"/>
      <c r="AE43" s="274"/>
      <c r="AF43" s="274"/>
      <c r="AG43" s="274"/>
      <c r="AH43" s="274"/>
      <c r="AI43" s="274"/>
      <c r="AJ43" s="274"/>
      <c r="AK43" s="274"/>
      <c r="AL43" s="276"/>
      <c r="AM43" s="278"/>
      <c r="AN43" s="272"/>
      <c r="AO43" s="276"/>
      <c r="AQ43" s="17"/>
      <c r="AR43" s="19"/>
      <c r="AS43" s="270"/>
      <c r="AT43" s="270"/>
      <c r="AU43" s="270"/>
      <c r="AV43" s="270"/>
      <c r="AW43" s="270"/>
      <c r="AX43" s="17"/>
      <c r="AY43" s="266"/>
      <c r="AZ43" s="266"/>
      <c r="BA43" s="266"/>
      <c r="BB43" s="266"/>
      <c r="BC43" s="266"/>
      <c r="BD43" s="266"/>
      <c r="BE43" s="266"/>
      <c r="BF43" s="266"/>
      <c r="BG43" s="266"/>
      <c r="BH43" s="266"/>
      <c r="BI43" s="266"/>
      <c r="BJ43" s="266"/>
      <c r="BK43" s="266"/>
      <c r="BL43" s="266"/>
      <c r="BM43" s="266"/>
      <c r="BN43" s="266"/>
      <c r="BO43" s="19"/>
      <c r="BP43" s="19"/>
      <c r="BQ43" s="19"/>
      <c r="BR43" s="19"/>
      <c r="BS43" s="19"/>
      <c r="BT43" s="19"/>
    </row>
    <row r="44" spans="1:72" s="19" customFormat="1" ht="15" customHeight="1" x14ac:dyDescent="0.15">
      <c r="A44" s="1"/>
      <c r="B44" s="255" t="s">
        <v>23</v>
      </c>
      <c r="C44" s="256"/>
      <c r="D44" s="256"/>
      <c r="E44" s="256"/>
      <c r="F44" s="256"/>
      <c r="G44" s="256"/>
      <c r="H44" s="259" t="str">
        <f>IF(ISBLANK(備考),"",備考)</f>
        <v/>
      </c>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1"/>
      <c r="AQ44" s="17"/>
      <c r="AR44" s="17"/>
      <c r="AS44" s="17"/>
      <c r="AT44" s="270" t="s">
        <v>115</v>
      </c>
      <c r="AU44" s="270"/>
      <c r="AV44" s="270"/>
      <c r="AW44" s="270"/>
      <c r="AX44" s="17"/>
      <c r="AY44" s="266" t="str">
        <f>IF(ISBLANK(法人担当者_Email),"",法人担当者_Email)</f>
        <v/>
      </c>
      <c r="AZ44" s="266"/>
      <c r="BA44" s="266"/>
      <c r="BB44" s="266"/>
      <c r="BC44" s="266"/>
      <c r="BD44" s="266"/>
      <c r="BE44" s="266"/>
      <c r="BF44" s="266"/>
      <c r="BG44" s="266"/>
      <c r="BH44" s="266"/>
      <c r="BI44" s="266"/>
      <c r="BJ44" s="266"/>
      <c r="BK44" s="266"/>
      <c r="BL44" s="266"/>
      <c r="BM44" s="266"/>
      <c r="BN44" s="266"/>
      <c r="BO44" s="17"/>
      <c r="BP44" s="17"/>
      <c r="BQ44" s="17"/>
      <c r="BR44" s="17"/>
      <c r="BS44" s="17"/>
      <c r="BT44" s="17"/>
    </row>
    <row r="45" spans="1:72" s="114" customFormat="1" ht="15" customHeight="1" x14ac:dyDescent="0.15">
      <c r="A45" s="115"/>
      <c r="B45" s="257"/>
      <c r="C45" s="258"/>
      <c r="D45" s="258"/>
      <c r="E45" s="258"/>
      <c r="F45" s="258"/>
      <c r="G45" s="258"/>
      <c r="H45" s="262"/>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4"/>
      <c r="AQ45" s="17"/>
      <c r="AR45" s="17"/>
      <c r="AS45" s="17"/>
      <c r="AT45" s="270"/>
      <c r="AU45" s="270"/>
      <c r="AV45" s="270"/>
      <c r="AW45" s="270"/>
      <c r="AX45" s="17"/>
      <c r="AY45" s="266"/>
      <c r="AZ45" s="266"/>
      <c r="BA45" s="266"/>
      <c r="BB45" s="266"/>
      <c r="BC45" s="266"/>
      <c r="BD45" s="266"/>
      <c r="BE45" s="266"/>
      <c r="BF45" s="266"/>
      <c r="BG45" s="266"/>
      <c r="BH45" s="266"/>
      <c r="BI45" s="266"/>
      <c r="BJ45" s="266"/>
      <c r="BK45" s="266"/>
      <c r="BL45" s="266"/>
      <c r="BM45" s="266"/>
      <c r="BN45" s="266"/>
      <c r="BO45" s="17"/>
      <c r="BP45" s="17"/>
      <c r="BQ45" s="17"/>
      <c r="BR45" s="17"/>
      <c r="BS45" s="17"/>
      <c r="BT45" s="17"/>
    </row>
    <row r="46" spans="1:72" ht="13.5" customHeight="1" x14ac:dyDescent="0.15">
      <c r="AW46" s="114"/>
      <c r="AX46" s="114"/>
      <c r="AY46" s="114"/>
      <c r="AZ46" s="114"/>
      <c r="BA46" s="117"/>
      <c r="BB46" s="117"/>
      <c r="BC46" s="117"/>
      <c r="BD46" s="117"/>
      <c r="BE46" s="117"/>
      <c r="BF46" s="117"/>
      <c r="BG46" s="117"/>
      <c r="BH46" s="117"/>
      <c r="BI46" s="117"/>
      <c r="BJ46" s="117"/>
      <c r="BK46" s="117"/>
      <c r="BL46" s="117"/>
      <c r="BM46" s="117"/>
      <c r="BN46" s="117"/>
      <c r="BO46" s="64"/>
      <c r="BP46" s="14"/>
      <c r="BQ46" s="14"/>
    </row>
    <row r="47" spans="1:72" ht="15" customHeight="1" x14ac:dyDescent="0.15">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15">
      <c r="BO48" s="14"/>
      <c r="BP48" s="14"/>
      <c r="BQ48" s="14"/>
    </row>
  </sheetData>
  <sheetProtection sheet="1" selectLockedCells="1" selectUnlockedCells="1"/>
  <mergeCells count="292">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BE13:BF13"/>
    <mergeCell ref="BG13:BH13"/>
    <mergeCell ref="BI13:BJ13"/>
    <mergeCell ref="BK13:BL13"/>
    <mergeCell ref="BM13:BN13"/>
    <mergeCell ref="BE21:BF21"/>
    <mergeCell ref="BG21:BH21"/>
    <mergeCell ref="BI21:BJ21"/>
    <mergeCell ref="BK21:BL21"/>
    <mergeCell ref="BM21:BN21"/>
    <mergeCell ref="BF2:BO3"/>
    <mergeCell ref="BA4:BE5"/>
    <mergeCell ref="BF4:BO5"/>
    <mergeCell ref="BA6:BE7"/>
    <mergeCell ref="BF6:BO7"/>
    <mergeCell ref="BE10:BF10"/>
    <mergeCell ref="BG10:BH10"/>
    <mergeCell ref="BI10:BJ10"/>
    <mergeCell ref="BK10:BL10"/>
    <mergeCell ref="BM10:BN10"/>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showGridLines="0" view="pageBreakPreview" zoomScale="80" zoomScaleNormal="100" zoomScaleSheetLayoutView="80" workbookViewId="0">
      <selection activeCell="B1" sqref="B1"/>
    </sheetView>
  </sheetViews>
  <sheetFormatPr defaultColWidth="2.5" defaultRowHeight="15" customHeight="1" x14ac:dyDescent="0.15"/>
  <cols>
    <col min="1" max="67" width="2.75" style="64" customWidth="1"/>
    <col min="68" max="16384" width="2.5" style="64"/>
  </cols>
  <sheetData>
    <row r="1" spans="1:67" s="121" customFormat="1" ht="15" customHeight="1" x14ac:dyDescent="0.15">
      <c r="T1" s="518" t="s">
        <v>25</v>
      </c>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row>
    <row r="2" spans="1:67" s="121" customFormat="1" ht="15" customHeight="1" x14ac:dyDescent="0.15">
      <c r="B2" s="471" t="s">
        <v>1</v>
      </c>
      <c r="C2" s="430"/>
      <c r="D2" s="430"/>
      <c r="E2" s="430"/>
      <c r="F2" s="430"/>
      <c r="G2" s="430"/>
      <c r="H2" s="430"/>
      <c r="I2" s="431"/>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Z2" s="519" t="s">
        <v>125</v>
      </c>
      <c r="BA2" s="415" t="s">
        <v>24</v>
      </c>
      <c r="BB2" s="416"/>
      <c r="BC2" s="416"/>
      <c r="BD2" s="416"/>
      <c r="BE2" s="485"/>
      <c r="BF2" s="522" t="str">
        <f>IF(ISBLANK(執行機関名),"",執行機関名)</f>
        <v/>
      </c>
      <c r="BG2" s="522"/>
      <c r="BH2" s="522"/>
      <c r="BI2" s="522"/>
      <c r="BJ2" s="522"/>
      <c r="BK2" s="522"/>
      <c r="BL2" s="522"/>
      <c r="BM2" s="522"/>
      <c r="BN2" s="522"/>
      <c r="BO2" s="523"/>
    </row>
    <row r="3" spans="1:67" s="121" customFormat="1" ht="15" customHeight="1" x14ac:dyDescent="0.15">
      <c r="B3" s="129"/>
      <c r="C3" s="129"/>
      <c r="D3" s="129"/>
      <c r="E3" s="129"/>
      <c r="F3" s="129"/>
      <c r="G3" s="129"/>
      <c r="H3" s="129"/>
      <c r="I3" s="129"/>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520"/>
      <c r="BA3" s="417"/>
      <c r="BB3" s="418"/>
      <c r="BC3" s="418"/>
      <c r="BD3" s="418"/>
      <c r="BE3" s="429"/>
      <c r="BF3" s="524"/>
      <c r="BG3" s="524"/>
      <c r="BH3" s="524"/>
      <c r="BI3" s="524"/>
      <c r="BJ3" s="524"/>
      <c r="BK3" s="524"/>
      <c r="BL3" s="524"/>
      <c r="BM3" s="524"/>
      <c r="BN3" s="524"/>
      <c r="BO3" s="525"/>
    </row>
    <row r="4" spans="1:67" s="121" customFormat="1" ht="15" customHeight="1" x14ac:dyDescent="0.15">
      <c r="B4" s="471" t="s">
        <v>0</v>
      </c>
      <c r="C4" s="430"/>
      <c r="D4" s="430"/>
      <c r="E4" s="430"/>
      <c r="F4" s="430"/>
      <c r="G4" s="430"/>
      <c r="H4" s="430"/>
      <c r="I4" s="430"/>
      <c r="J4" s="430"/>
      <c r="K4" s="430"/>
      <c r="L4" s="430"/>
      <c r="M4" s="430"/>
      <c r="N4" s="430"/>
      <c r="O4" s="431"/>
      <c r="R4" s="471" t="s">
        <v>38</v>
      </c>
      <c r="S4" s="430"/>
      <c r="T4" s="430"/>
      <c r="U4" s="430"/>
      <c r="V4" s="430"/>
      <c r="W4" s="430"/>
      <c r="X4" s="430"/>
      <c r="Y4" s="430"/>
      <c r="Z4" s="430"/>
      <c r="AA4" s="430"/>
      <c r="AB4" s="430"/>
      <c r="AC4" s="431"/>
      <c r="AD4" s="120"/>
      <c r="AE4" s="120"/>
      <c r="AT4" s="120"/>
      <c r="AU4" s="120"/>
      <c r="AV4" s="120"/>
      <c r="AW4" s="120"/>
      <c r="AX4" s="120"/>
      <c r="AY4" s="120"/>
      <c r="AZ4" s="520"/>
      <c r="BA4" s="526" t="s">
        <v>47</v>
      </c>
      <c r="BB4" s="527"/>
      <c r="BC4" s="527"/>
      <c r="BD4" s="527"/>
      <c r="BE4" s="528"/>
      <c r="BF4" s="522" t="str">
        <f>IF(ISBLANK(電話番号内線),"",電話番号内線)</f>
        <v/>
      </c>
      <c r="BG4" s="522"/>
      <c r="BH4" s="522"/>
      <c r="BI4" s="522"/>
      <c r="BJ4" s="522"/>
      <c r="BK4" s="522"/>
      <c r="BL4" s="522"/>
      <c r="BM4" s="522"/>
      <c r="BN4" s="522"/>
      <c r="BO4" s="523"/>
    </row>
    <row r="5" spans="1:67" s="121" customFormat="1" ht="15" customHeight="1" x14ac:dyDescent="0.15">
      <c r="B5" s="404" t="str">
        <f>MID(UPPER(ASC(債権者コード)),1,1)</f>
        <v/>
      </c>
      <c r="C5" s="406" t="str">
        <f>MID(UPPER(ASC(債権者コード)),2,1)</f>
        <v/>
      </c>
      <c r="D5" s="406" t="str">
        <f>MID(UPPER(ASC(債権者コード)),3,1)</f>
        <v/>
      </c>
      <c r="E5" s="406" t="str">
        <f>MID(UPPER(ASC(債権者コード)),4,1)</f>
        <v/>
      </c>
      <c r="F5" s="406" t="str">
        <f>MID(UPPER(ASC(債権者コード)),5,1)</f>
        <v/>
      </c>
      <c r="G5" s="406" t="str">
        <f>MID(UPPER(ASC(債権者コード)),6,1)</f>
        <v/>
      </c>
      <c r="H5" s="406" t="str">
        <f>MID(UPPER(ASC(債権者コード)),7,1)</f>
        <v/>
      </c>
      <c r="I5" s="406" t="str">
        <f>MID(UPPER(ASC(債権者コード)),8,1)</f>
        <v/>
      </c>
      <c r="J5" s="406" t="str">
        <f>MID(UPPER(ASC(債権者コード)),9,1)</f>
        <v/>
      </c>
      <c r="K5" s="406" t="str">
        <f>MID(UPPER(ASC(債権者コード)),10,1)</f>
        <v/>
      </c>
      <c r="L5" s="411" t="str">
        <f>MID(UPPER(ASC(債権者コード)),11,1)</f>
        <v/>
      </c>
      <c r="M5" s="471" t="s">
        <v>37</v>
      </c>
      <c r="N5" s="517" t="str">
        <f>IF(ISBLANK(債権者コード_枝番),"",MID(REPT("0",IF(2-LEN(債権者コード_枝番)&gt;0,2-LEN(債権者コード_枝番),0))&amp;ASC(債権者コード_枝番),1,1))</f>
        <v/>
      </c>
      <c r="O5" s="511" t="str">
        <f>IF(ISBLANK(債権者コード_枝番),"",MID(REPT("0",IF(2-LEN(債権者コード_枝番)&gt;0,2-LEN(債権者コード_枝番),0))&amp;ASC(債権者コード_枝番),2,1))</f>
        <v/>
      </c>
      <c r="R5" s="512" t="str">
        <f>LEFT(処理区分,1)</f>
        <v/>
      </c>
      <c r="S5" s="512"/>
      <c r="T5" s="513" t="s">
        <v>50</v>
      </c>
      <c r="U5" s="513"/>
      <c r="V5" s="513"/>
      <c r="W5" s="513"/>
      <c r="X5" s="513"/>
      <c r="Y5" s="513"/>
      <c r="Z5" s="513"/>
      <c r="AA5" s="513"/>
      <c r="AB5" s="513"/>
      <c r="AC5" s="513"/>
      <c r="AZ5" s="520"/>
      <c r="BA5" s="529"/>
      <c r="BB5" s="530"/>
      <c r="BC5" s="530"/>
      <c r="BD5" s="530"/>
      <c r="BE5" s="531"/>
      <c r="BF5" s="524"/>
      <c r="BG5" s="524"/>
      <c r="BH5" s="524"/>
      <c r="BI5" s="524"/>
      <c r="BJ5" s="524"/>
      <c r="BK5" s="524"/>
      <c r="BL5" s="524"/>
      <c r="BM5" s="524"/>
      <c r="BN5" s="524"/>
      <c r="BO5" s="525"/>
    </row>
    <row r="6" spans="1:67" s="121" customFormat="1" ht="15" customHeight="1" x14ac:dyDescent="0.15">
      <c r="B6" s="410"/>
      <c r="C6" s="425"/>
      <c r="D6" s="425"/>
      <c r="E6" s="425"/>
      <c r="F6" s="425"/>
      <c r="G6" s="425"/>
      <c r="H6" s="425"/>
      <c r="I6" s="425"/>
      <c r="J6" s="425"/>
      <c r="K6" s="425"/>
      <c r="L6" s="412"/>
      <c r="M6" s="471"/>
      <c r="N6" s="517"/>
      <c r="O6" s="511"/>
      <c r="R6" s="512"/>
      <c r="S6" s="512"/>
      <c r="T6" s="513"/>
      <c r="U6" s="513"/>
      <c r="V6" s="513"/>
      <c r="W6" s="513"/>
      <c r="X6" s="513"/>
      <c r="Y6" s="513"/>
      <c r="Z6" s="513"/>
      <c r="AA6" s="513"/>
      <c r="AB6" s="513"/>
      <c r="AC6" s="513"/>
      <c r="AZ6" s="520"/>
      <c r="BA6" s="526" t="s">
        <v>39</v>
      </c>
      <c r="BB6" s="527"/>
      <c r="BC6" s="527"/>
      <c r="BD6" s="527"/>
      <c r="BE6" s="528"/>
      <c r="BF6" s="522" t="str">
        <f>IF(ISBLANK(担当者名),"",担当者名)</f>
        <v/>
      </c>
      <c r="BG6" s="522"/>
      <c r="BH6" s="522"/>
      <c r="BI6" s="522"/>
      <c r="BJ6" s="522"/>
      <c r="BK6" s="522"/>
      <c r="BL6" s="522"/>
      <c r="BM6" s="522"/>
      <c r="BN6" s="522"/>
      <c r="BO6" s="523"/>
    </row>
    <row r="7" spans="1:67" s="121" customFormat="1" ht="15" customHeight="1" thickBot="1" x14ac:dyDescent="0.2">
      <c r="AZ7" s="521"/>
      <c r="BA7" s="529"/>
      <c r="BB7" s="530"/>
      <c r="BC7" s="530"/>
      <c r="BD7" s="530"/>
      <c r="BE7" s="531"/>
      <c r="BF7" s="524"/>
      <c r="BG7" s="524"/>
      <c r="BH7" s="524"/>
      <c r="BI7" s="524"/>
      <c r="BJ7" s="524"/>
      <c r="BK7" s="524"/>
      <c r="BL7" s="524"/>
      <c r="BM7" s="524"/>
      <c r="BN7" s="524"/>
      <c r="BO7" s="525"/>
    </row>
    <row r="8" spans="1:67" s="121" customFormat="1" ht="15" customHeight="1" thickTop="1" x14ac:dyDescent="0.15">
      <c r="A8" s="20"/>
      <c r="B8" s="514" t="s">
        <v>6</v>
      </c>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6"/>
    </row>
    <row r="9" spans="1:67" s="121" customFormat="1" ht="30" customHeight="1" x14ac:dyDescent="0.15">
      <c r="A9" s="110"/>
      <c r="B9" s="127"/>
      <c r="C9" s="430" t="s">
        <v>5</v>
      </c>
      <c r="D9" s="430"/>
      <c r="E9" s="430"/>
      <c r="F9" s="430"/>
      <c r="G9" s="430"/>
      <c r="H9" s="431"/>
      <c r="I9" s="122" t="str">
        <f>MID(ASC(PHONETIC(氏名１フリガナ)),1,1)</f>
        <v/>
      </c>
      <c r="J9" s="123" t="str">
        <f>MID(ASC(PHONETIC(氏名１フリガナ)),2,1)</f>
        <v/>
      </c>
      <c r="K9" s="123" t="str">
        <f>MID(ASC(PHONETIC(氏名１フリガナ)),3,1)</f>
        <v/>
      </c>
      <c r="L9" s="123" t="str">
        <f>MID(ASC(PHONETIC(氏名１フリガナ)),4,1)</f>
        <v/>
      </c>
      <c r="M9" s="123" t="str">
        <f>MID(ASC(PHONETIC(氏名１フリガナ)),5,1)</f>
        <v/>
      </c>
      <c r="N9" s="123" t="str">
        <f>MID(ASC(PHONETIC(氏名１フリガナ)),6,1)</f>
        <v/>
      </c>
      <c r="O9" s="123" t="str">
        <f>MID(ASC(PHONETIC(氏名１フリガナ)),7,1)</f>
        <v/>
      </c>
      <c r="P9" s="123" t="str">
        <f>MID(ASC(PHONETIC(氏名１フリガナ)),8,1)</f>
        <v/>
      </c>
      <c r="Q9" s="123" t="str">
        <f>MID(ASC(PHONETIC(氏名１フリガナ)),9,1)</f>
        <v/>
      </c>
      <c r="R9" s="123" t="str">
        <f>MID(ASC(PHONETIC(氏名１フリガナ)),10,1)</f>
        <v/>
      </c>
      <c r="S9" s="123" t="str">
        <f>MID(ASC(PHONETIC(氏名１フリガナ)),11,1)</f>
        <v/>
      </c>
      <c r="T9" s="123" t="str">
        <f>MID(ASC(PHONETIC(氏名１フリガナ)),12,1)</f>
        <v/>
      </c>
      <c r="U9" s="123" t="str">
        <f>MID(ASC(PHONETIC(氏名１フリガナ)),13,1)</f>
        <v/>
      </c>
      <c r="V9" s="123" t="str">
        <f>MID(ASC(PHONETIC(氏名１フリガナ)),14,1)</f>
        <v/>
      </c>
      <c r="W9" s="123" t="str">
        <f>MID(ASC(PHONETIC(氏名１フリガナ)),15,1)</f>
        <v/>
      </c>
      <c r="X9" s="123" t="str">
        <f>MID(ASC(PHONETIC(氏名１フリガナ)),16,1)</f>
        <v/>
      </c>
      <c r="Y9" s="123" t="str">
        <f>MID(ASC(PHONETIC(氏名１フリガナ)),17,1)</f>
        <v/>
      </c>
      <c r="Z9" s="123" t="str">
        <f>MID(ASC(PHONETIC(氏名１フリガナ)),18,1)</f>
        <v/>
      </c>
      <c r="AA9" s="123" t="str">
        <f>MID(ASC(PHONETIC(氏名１フリガナ)),19,1)</f>
        <v/>
      </c>
      <c r="AB9" s="123" t="str">
        <f>MID(ASC(PHONETIC(氏名１フリガナ)),20,1)</f>
        <v/>
      </c>
      <c r="AC9" s="123" t="str">
        <f>MID(ASC(PHONETIC(氏名１フリガナ)),21,1)</f>
        <v/>
      </c>
      <c r="AD9" s="123" t="str">
        <f>MID(ASC(PHONETIC(氏名１フリガナ)),22,1)</f>
        <v/>
      </c>
      <c r="AE9" s="123" t="str">
        <f>MID(ASC(PHONETIC(氏名１フリガナ)),23,1)</f>
        <v/>
      </c>
      <c r="AF9" s="123" t="str">
        <f>MID(ASC(PHONETIC(氏名１フリガナ)),24,1)</f>
        <v/>
      </c>
      <c r="AG9" s="123" t="str">
        <f>MID(ASC(PHONETIC(氏名１フリガナ)),25,1)</f>
        <v/>
      </c>
      <c r="AH9" s="123" t="str">
        <f>MID(ASC(PHONETIC(氏名１フリガナ)),26,1)</f>
        <v/>
      </c>
      <c r="AI9" s="123" t="str">
        <f>MID(ASC(PHONETIC(氏名１フリガナ)),27,1)</f>
        <v/>
      </c>
      <c r="AJ9" s="123" t="str">
        <f>MID(ASC(PHONETIC(氏名１フリガナ)),28,1)</f>
        <v/>
      </c>
      <c r="AK9" s="123" t="str">
        <f>MID(ASC(PHONETIC(氏名１フリガナ)),29,1)</f>
        <v/>
      </c>
      <c r="AL9" s="123" t="str">
        <f>MID(ASC(PHONETIC(氏名１フリガナ)),30,1)</f>
        <v/>
      </c>
      <c r="AM9" s="123" t="str">
        <f>MID(ASC(PHONETIC(氏名１フリガナ)),31,1)</f>
        <v/>
      </c>
      <c r="AN9" s="123" t="str">
        <f>MID(ASC(PHONETIC(氏名１フリガナ)),32,1)</f>
        <v/>
      </c>
      <c r="AO9" s="123" t="str">
        <f>MID(ASC(PHONETIC(氏名１フリガナ)),33,1)</f>
        <v/>
      </c>
      <c r="AP9" s="123" t="str">
        <f>MID(ASC(PHONETIC(氏名１フリガナ)),34,1)</f>
        <v/>
      </c>
      <c r="AQ9" s="123" t="str">
        <f>MID(ASC(PHONETIC(氏名１フリガナ)),35,1)</f>
        <v/>
      </c>
      <c r="AR9" s="123" t="str">
        <f>MID(ASC(PHONETIC(氏名１フリガナ)),36,1)</f>
        <v/>
      </c>
      <c r="AS9" s="123" t="str">
        <f>MID(ASC(PHONETIC(氏名１フリガナ)),37,1)</f>
        <v/>
      </c>
      <c r="AT9" s="123" t="str">
        <f>MID(ASC(PHONETIC(氏名１フリガナ)),38,1)</f>
        <v/>
      </c>
      <c r="AU9" s="123" t="str">
        <f>MID(ASC(PHONETIC(氏名１フリガナ)),39,1)</f>
        <v/>
      </c>
      <c r="AV9" s="126" t="str">
        <f>MID(ASC(PHONETIC(氏名１フリガナ)),40,1)</f>
        <v/>
      </c>
    </row>
    <row r="10" spans="1:67" s="121" customFormat="1" ht="30" customHeight="1" x14ac:dyDescent="0.15">
      <c r="A10" s="129"/>
      <c r="B10" s="128"/>
      <c r="C10" s="418" t="s">
        <v>2</v>
      </c>
      <c r="D10" s="418"/>
      <c r="E10" s="418"/>
      <c r="F10" s="418"/>
      <c r="G10" s="418"/>
      <c r="H10" s="418"/>
      <c r="I10" s="509" t="str">
        <f>MID(DBCS(氏名１),1,1)</f>
        <v/>
      </c>
      <c r="J10" s="510"/>
      <c r="K10" s="507" t="str">
        <f>MID(DBCS(氏名１),2,1)</f>
        <v/>
      </c>
      <c r="L10" s="507"/>
      <c r="M10" s="507" t="str">
        <f>MID(DBCS(氏名１),3,1)</f>
        <v/>
      </c>
      <c r="N10" s="507"/>
      <c r="O10" s="507" t="str">
        <f>MID(DBCS(氏名１),4,1)</f>
        <v/>
      </c>
      <c r="P10" s="507"/>
      <c r="Q10" s="507" t="str">
        <f>MID(DBCS(氏名１),5,1)</f>
        <v/>
      </c>
      <c r="R10" s="507"/>
      <c r="S10" s="507" t="str">
        <f>MID(DBCS(氏名１),6,1)</f>
        <v/>
      </c>
      <c r="T10" s="507"/>
      <c r="U10" s="507" t="str">
        <f>MID(DBCS(氏名１),7,1)</f>
        <v/>
      </c>
      <c r="V10" s="507"/>
      <c r="W10" s="507" t="str">
        <f>MID(DBCS(氏名１),8,1)</f>
        <v/>
      </c>
      <c r="X10" s="507"/>
      <c r="Y10" s="507" t="str">
        <f>MID(DBCS(氏名１),9,1)</f>
        <v/>
      </c>
      <c r="Z10" s="507"/>
      <c r="AA10" s="507" t="str">
        <f>MID(DBCS(氏名１),10,1)</f>
        <v/>
      </c>
      <c r="AB10" s="507"/>
      <c r="AC10" s="507" t="str">
        <f>MID(DBCS(氏名１),11,1)</f>
        <v/>
      </c>
      <c r="AD10" s="507"/>
      <c r="AE10" s="507" t="str">
        <f>MID(DBCS(氏名１),12,1)</f>
        <v/>
      </c>
      <c r="AF10" s="507"/>
      <c r="AG10" s="507" t="str">
        <f>MID(DBCS(氏名１),13,1)</f>
        <v/>
      </c>
      <c r="AH10" s="507"/>
      <c r="AI10" s="507" t="str">
        <f>MID(DBCS(氏名１),14,1)</f>
        <v/>
      </c>
      <c r="AJ10" s="507"/>
      <c r="AK10" s="507" t="str">
        <f>MID(DBCS(氏名１),15,1)</f>
        <v/>
      </c>
      <c r="AL10" s="507"/>
      <c r="AM10" s="507" t="str">
        <f>MID(DBCS(氏名１),16,1)</f>
        <v/>
      </c>
      <c r="AN10" s="507"/>
      <c r="AO10" s="507" t="str">
        <f>MID(DBCS(氏名１),17,1)</f>
        <v/>
      </c>
      <c r="AP10" s="507"/>
      <c r="AQ10" s="507" t="str">
        <f>MID(DBCS(氏名１),18,1)</f>
        <v/>
      </c>
      <c r="AR10" s="507"/>
      <c r="AS10" s="507" t="str">
        <f>MID(DBCS(氏名１),19,1)</f>
        <v/>
      </c>
      <c r="AT10" s="507"/>
      <c r="AU10" s="507" t="str">
        <f>MID(DBCS(氏名１),20,1)</f>
        <v/>
      </c>
      <c r="AV10" s="508"/>
      <c r="AW10" s="333"/>
      <c r="AX10" s="477"/>
      <c r="AY10" s="477"/>
      <c r="AZ10" s="477"/>
      <c r="BA10" s="477"/>
      <c r="BB10" s="477"/>
      <c r="BC10" s="477"/>
      <c r="BD10" s="477"/>
      <c r="BE10" s="477"/>
      <c r="BF10" s="477"/>
      <c r="BG10" s="477"/>
      <c r="BH10" s="477"/>
      <c r="BI10" s="477"/>
      <c r="BJ10" s="477"/>
      <c r="BK10" s="477"/>
      <c r="BL10" s="477"/>
      <c r="BM10" s="477"/>
      <c r="BN10" s="477"/>
    </row>
    <row r="11" spans="1:67" s="121" customFormat="1" ht="15" customHeight="1" x14ac:dyDescent="0.15">
      <c r="A11" s="129"/>
      <c r="B11" s="481" t="s">
        <v>7</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502"/>
    </row>
    <row r="12" spans="1:67" s="121" customFormat="1" ht="30" customHeight="1" x14ac:dyDescent="0.15">
      <c r="A12" s="129"/>
      <c r="B12" s="33"/>
      <c r="C12" s="430" t="s">
        <v>4</v>
      </c>
      <c r="D12" s="430"/>
      <c r="E12" s="430"/>
      <c r="F12" s="430"/>
      <c r="G12" s="430"/>
      <c r="H12" s="431"/>
      <c r="I12" s="122" t="str">
        <f>MID(ASC(PHONETIC(氏名２フリガナ)),1,1)</f>
        <v/>
      </c>
      <c r="J12" s="123" t="str">
        <f>MID(ASC(PHONETIC(氏名２フリガナ)),2,1)</f>
        <v/>
      </c>
      <c r="K12" s="123" t="str">
        <f>MID(ASC(PHONETIC(氏名２フリガナ)),3,1)</f>
        <v/>
      </c>
      <c r="L12" s="123" t="str">
        <f>MID(ASC(PHONETIC(氏名２フリガナ)),4,1)</f>
        <v/>
      </c>
      <c r="M12" s="123" t="str">
        <f>MID(ASC(PHONETIC(氏名２フリガナ)),5,1)</f>
        <v/>
      </c>
      <c r="N12" s="123" t="str">
        <f>MID(ASC(PHONETIC(氏名２フリガナ)),6,1)</f>
        <v/>
      </c>
      <c r="O12" s="123" t="str">
        <f>MID(ASC(PHONETIC(氏名２フリガナ)),7,1)</f>
        <v/>
      </c>
      <c r="P12" s="123" t="str">
        <f>MID(ASC(PHONETIC(氏名２フリガナ)),8,1)</f>
        <v/>
      </c>
      <c r="Q12" s="123" t="str">
        <f>MID(ASC(PHONETIC(氏名２フリガナ)),9,1)</f>
        <v/>
      </c>
      <c r="R12" s="123" t="str">
        <f>MID(ASC(PHONETIC(氏名２フリガナ)),10,1)</f>
        <v/>
      </c>
      <c r="S12" s="123" t="str">
        <f>MID(ASC(PHONETIC(氏名２フリガナ)),11,1)</f>
        <v/>
      </c>
      <c r="T12" s="123" t="str">
        <f>MID(ASC(PHONETIC(氏名２フリガナ)),12,1)</f>
        <v/>
      </c>
      <c r="U12" s="123" t="str">
        <f>MID(ASC(PHONETIC(氏名２フリガナ)),13,1)</f>
        <v/>
      </c>
      <c r="V12" s="123" t="str">
        <f>MID(ASC(PHONETIC(氏名２フリガナ)),14,1)</f>
        <v/>
      </c>
      <c r="W12" s="123" t="str">
        <f>MID(ASC(PHONETIC(氏名２フリガナ)),15,1)</f>
        <v/>
      </c>
      <c r="X12" s="123" t="str">
        <f>MID(ASC(PHONETIC(氏名２フリガナ)),16,1)</f>
        <v/>
      </c>
      <c r="Y12" s="123" t="str">
        <f>MID(ASC(PHONETIC(氏名２フリガナ)),17,1)</f>
        <v/>
      </c>
      <c r="Z12" s="123" t="str">
        <f>MID(ASC(PHONETIC(氏名２フリガナ)),18,1)</f>
        <v/>
      </c>
      <c r="AA12" s="123" t="str">
        <f>MID(ASC(PHONETIC(氏名２フリガナ)),19,1)</f>
        <v/>
      </c>
      <c r="AB12" s="123" t="str">
        <f>MID(ASC(PHONETIC(氏名２フリガナ)),20,1)</f>
        <v/>
      </c>
      <c r="AC12" s="123" t="str">
        <f>MID(ASC(PHONETIC(氏名２フリガナ)),21,1)</f>
        <v/>
      </c>
      <c r="AD12" s="123" t="str">
        <f>MID(ASC(PHONETIC(氏名２フリガナ)),22,1)</f>
        <v/>
      </c>
      <c r="AE12" s="123" t="str">
        <f>MID(ASC(PHONETIC(氏名２フリガナ)),23,1)</f>
        <v/>
      </c>
      <c r="AF12" s="123" t="str">
        <f>MID(ASC(PHONETIC(氏名２フリガナ)),24,1)</f>
        <v/>
      </c>
      <c r="AG12" s="123" t="str">
        <f>MID(ASC(PHONETIC(氏名２フリガナ)),25,1)</f>
        <v/>
      </c>
      <c r="AH12" s="123" t="str">
        <f>MID(ASC(PHONETIC(氏名２フリガナ)),26,1)</f>
        <v/>
      </c>
      <c r="AI12" s="123" t="str">
        <f>MID(ASC(PHONETIC(氏名２フリガナ)),27,1)</f>
        <v/>
      </c>
      <c r="AJ12" s="123" t="str">
        <f>MID(ASC(PHONETIC(氏名２フリガナ)),28,1)</f>
        <v/>
      </c>
      <c r="AK12" s="123" t="str">
        <f>MID(ASC(PHONETIC(氏名２フリガナ)),29,1)</f>
        <v/>
      </c>
      <c r="AL12" s="123" t="str">
        <f>MID(ASC(PHONETIC(氏名２フリガナ)),30,1)</f>
        <v/>
      </c>
      <c r="AM12" s="123" t="str">
        <f>MID(ASC(PHONETIC(氏名２フリガナ)),31,1)</f>
        <v/>
      </c>
      <c r="AN12" s="123" t="str">
        <f>MID(ASC(PHONETIC(氏名２フリガナ)),32,1)</f>
        <v/>
      </c>
      <c r="AO12" s="123" t="str">
        <f>MID(ASC(PHONETIC(氏名２フリガナ)),33,1)</f>
        <v/>
      </c>
      <c r="AP12" s="123" t="str">
        <f>MID(ASC(PHONETIC(氏名２フリガナ)),34,1)</f>
        <v/>
      </c>
      <c r="AQ12" s="123" t="str">
        <f>MID(ASC(PHONETIC(氏名２フリガナ)),35,1)</f>
        <v/>
      </c>
      <c r="AR12" s="123" t="str">
        <f>MID(ASC(PHONETIC(氏名２フリガナ)),36,1)</f>
        <v/>
      </c>
      <c r="AS12" s="123" t="str">
        <f>MID(ASC(PHONETIC(氏名２フリガナ)),37,1)</f>
        <v/>
      </c>
      <c r="AT12" s="123" t="str">
        <f>MID(ASC(PHONETIC(氏名２フリガナ)),38,1)</f>
        <v/>
      </c>
      <c r="AU12" s="123" t="str">
        <f>MID(ASC(PHONETIC(氏名２フリガナ)),39,1)</f>
        <v/>
      </c>
      <c r="AV12" s="126" t="str">
        <f>MID(ASC(PHONETIC(氏名２フリガナ)),40,1)</f>
        <v/>
      </c>
    </row>
    <row r="13" spans="1:67" s="121" customFormat="1" ht="30" customHeight="1" thickBot="1" x14ac:dyDescent="0.2">
      <c r="A13" s="129"/>
      <c r="B13" s="34"/>
      <c r="C13" s="503" t="s">
        <v>3</v>
      </c>
      <c r="D13" s="503"/>
      <c r="E13" s="503"/>
      <c r="F13" s="503"/>
      <c r="G13" s="503"/>
      <c r="H13" s="504"/>
      <c r="I13" s="505" t="str">
        <f>MID(DBCS(氏名２),1,1)</f>
        <v/>
      </c>
      <c r="J13" s="506"/>
      <c r="K13" s="498" t="str">
        <f>MID(DBCS(氏名２),2,1)</f>
        <v/>
      </c>
      <c r="L13" s="498"/>
      <c r="M13" s="498" t="str">
        <f>MID(DBCS(氏名２),3,1)</f>
        <v/>
      </c>
      <c r="N13" s="498"/>
      <c r="O13" s="498" t="str">
        <f>MID(DBCS(氏名２),4,1)</f>
        <v/>
      </c>
      <c r="P13" s="498"/>
      <c r="Q13" s="498" t="str">
        <f>MID(DBCS(氏名２),5,1)</f>
        <v/>
      </c>
      <c r="R13" s="498"/>
      <c r="S13" s="498" t="str">
        <f>MID(DBCS(氏名２),6,1)</f>
        <v/>
      </c>
      <c r="T13" s="498"/>
      <c r="U13" s="498" t="str">
        <f>MID(DBCS(氏名２),7,1)</f>
        <v/>
      </c>
      <c r="V13" s="498"/>
      <c r="W13" s="498" t="str">
        <f>MID(DBCS(氏名２),8,1)</f>
        <v/>
      </c>
      <c r="X13" s="498"/>
      <c r="Y13" s="498" t="str">
        <f>MID(DBCS(氏名２),9,1)</f>
        <v/>
      </c>
      <c r="Z13" s="498"/>
      <c r="AA13" s="498" t="str">
        <f>MID(DBCS(氏名２),10,1)</f>
        <v/>
      </c>
      <c r="AB13" s="498"/>
      <c r="AC13" s="498" t="str">
        <f>MID(DBCS(氏名２),11,1)</f>
        <v/>
      </c>
      <c r="AD13" s="498"/>
      <c r="AE13" s="498" t="str">
        <f>MID(DBCS(氏名２),12,1)</f>
        <v/>
      </c>
      <c r="AF13" s="498"/>
      <c r="AG13" s="498" t="str">
        <f>MID(DBCS(氏名２),13,1)</f>
        <v/>
      </c>
      <c r="AH13" s="498"/>
      <c r="AI13" s="498" t="str">
        <f>MID(DBCS(氏名２),14,1)</f>
        <v/>
      </c>
      <c r="AJ13" s="498"/>
      <c r="AK13" s="498" t="str">
        <f>MID(DBCS(氏名２),15,1)</f>
        <v/>
      </c>
      <c r="AL13" s="498"/>
      <c r="AM13" s="498" t="str">
        <f>MID(DBCS(氏名２),16,1)</f>
        <v/>
      </c>
      <c r="AN13" s="498"/>
      <c r="AO13" s="498" t="str">
        <f>MID(DBCS(氏名２),17,1)</f>
        <v/>
      </c>
      <c r="AP13" s="498"/>
      <c r="AQ13" s="498" t="str">
        <f>MID(DBCS(氏名２),18,1)</f>
        <v/>
      </c>
      <c r="AR13" s="498"/>
      <c r="AS13" s="498" t="str">
        <f>MID(DBCS(氏名２),19,1)</f>
        <v/>
      </c>
      <c r="AT13" s="498"/>
      <c r="AU13" s="498" t="str">
        <f>MID(DBCS(氏名２),20,1)</f>
        <v/>
      </c>
      <c r="AV13" s="501"/>
      <c r="AW13" s="333"/>
      <c r="AX13" s="477"/>
      <c r="AY13" s="477"/>
      <c r="AZ13" s="477"/>
      <c r="BA13" s="477"/>
      <c r="BB13" s="477"/>
      <c r="BC13" s="477"/>
      <c r="BD13" s="477"/>
      <c r="BE13" s="477"/>
      <c r="BF13" s="477"/>
      <c r="BG13" s="477"/>
      <c r="BH13" s="477"/>
      <c r="BI13" s="477"/>
      <c r="BJ13" s="477"/>
      <c r="BK13" s="477"/>
      <c r="BL13" s="477"/>
      <c r="BM13" s="477"/>
      <c r="BN13" s="477"/>
    </row>
    <row r="14" spans="1:67" s="121" customFormat="1" ht="15" customHeight="1" thickTop="1" x14ac:dyDescent="0.15">
      <c r="A14" s="20"/>
      <c r="B14" s="466" t="s">
        <v>40</v>
      </c>
      <c r="C14" s="450"/>
      <c r="D14" s="450"/>
      <c r="E14" s="450"/>
      <c r="F14" s="451"/>
      <c r="G14" s="499" t="s">
        <v>8</v>
      </c>
      <c r="H14" s="500"/>
      <c r="I14" s="500"/>
      <c r="J14" s="500"/>
      <c r="K14" s="500"/>
      <c r="L14" s="500"/>
      <c r="M14" s="500"/>
      <c r="N14" s="500"/>
      <c r="O14" s="500"/>
      <c r="P14" s="500"/>
      <c r="Q14" s="500"/>
      <c r="R14" s="449" t="s">
        <v>41</v>
      </c>
      <c r="S14" s="450"/>
      <c r="T14" s="450"/>
      <c r="U14" s="450"/>
      <c r="V14" s="450"/>
      <c r="W14" s="450"/>
      <c r="X14" s="450"/>
      <c r="Y14" s="461"/>
      <c r="Z14" s="20"/>
      <c r="AA14" s="20"/>
      <c r="AB14" s="20"/>
      <c r="AC14" s="20"/>
      <c r="AD14" s="20"/>
      <c r="AE14" s="20"/>
      <c r="AF14" s="20"/>
      <c r="AG14" s="20"/>
      <c r="AH14" s="20"/>
      <c r="AI14" s="20"/>
      <c r="AJ14" s="20"/>
      <c r="AK14" s="20"/>
      <c r="AL14" s="20"/>
      <c r="AM14" s="20"/>
      <c r="AN14" s="20"/>
      <c r="AO14" s="20"/>
    </row>
    <row r="15" spans="1:67" s="121" customFormat="1" ht="30" customHeight="1" thickBot="1" x14ac:dyDescent="0.2">
      <c r="A15" s="110"/>
      <c r="B15" s="21"/>
      <c r="C15" s="22"/>
      <c r="D15" s="22"/>
      <c r="E15" s="22"/>
      <c r="F15" s="23"/>
      <c r="G15" s="65" t="str">
        <f>MID(ASC(住所コード),1,1)</f>
        <v/>
      </c>
      <c r="H15" s="132" t="str">
        <f>MID(ASC(住所コード),2,1)</f>
        <v/>
      </c>
      <c r="I15" s="132" t="str">
        <f>MID(ASC(住所コード),3,1)</f>
        <v/>
      </c>
      <c r="J15" s="132" t="str">
        <f>MID(ASC(住所コード),4,1)</f>
        <v/>
      </c>
      <c r="K15" s="132" t="str">
        <f>MID(ASC(住所コード),5,1)</f>
        <v/>
      </c>
      <c r="L15" s="132" t="str">
        <f>MID(ASC(住所コード),6,1)</f>
        <v/>
      </c>
      <c r="M15" s="132" t="str">
        <f>MID(ASC(住所コード),7,1)</f>
        <v/>
      </c>
      <c r="N15" s="132" t="str">
        <f>MID(ASC(住所コード),8,1)</f>
        <v/>
      </c>
      <c r="O15" s="132" t="str">
        <f>MID(ASC(住所コード),9,1)</f>
        <v/>
      </c>
      <c r="P15" s="132" t="str">
        <f>MID(ASC(住所コード),10,1)</f>
        <v/>
      </c>
      <c r="Q15" s="66" t="str">
        <f>MID(ASC(住所コード),11,1)</f>
        <v/>
      </c>
      <c r="R15" s="58" t="str">
        <f>MID(SUBSTITUTE(SUBSTITUTE(SUBSTITUTE(SUBSTITUTE(郵便番号,"-",""),"－",""),"ｰ",""),"ー",""),1,1)</f>
        <v/>
      </c>
      <c r="S15" s="132" t="str">
        <f>MID(SUBSTITUTE(SUBSTITUTE(SUBSTITUTE(SUBSTITUTE(郵便番号,"-",""),"－",""),"ｰ",""),"ー",""),2,1)</f>
        <v/>
      </c>
      <c r="T15" s="132" t="str">
        <f>MID(SUBSTITUTE(SUBSTITUTE(SUBSTITUTE(SUBSTITUTE(郵便番号,"-",""),"－",""),"ｰ",""),"ー",""),3,1)</f>
        <v/>
      </c>
      <c r="U15" s="132" t="s">
        <v>9</v>
      </c>
      <c r="V15" s="132" t="str">
        <f>MID(SUBSTITUTE(SUBSTITUTE(SUBSTITUTE(SUBSTITUTE(郵便番号,"-",""),"－",""),"ｰ",""),"ー",""),4,1)</f>
        <v/>
      </c>
      <c r="W15" s="132" t="str">
        <f>MID(SUBSTITUTE(SUBSTITUTE(SUBSTITUTE(SUBSTITUTE(郵便番号,"-",""),"－",""),"ｰ",""),"ー",""),5,1)</f>
        <v/>
      </c>
      <c r="X15" s="132" t="str">
        <f>MID(SUBSTITUTE(SUBSTITUTE(SUBSTITUTE(SUBSTITUTE(郵便番号,"-",""),"－",""),"ｰ",""),"ー",""),6,1)</f>
        <v/>
      </c>
      <c r="Y15" s="133" t="str">
        <f>MID(SUBSTITUTE(SUBSTITUTE(SUBSTITUTE(SUBSTITUTE(郵便番号,"-",""),"－",""),"ｰ",""),"ー",""),7,1)</f>
        <v/>
      </c>
      <c r="Z15" s="24"/>
      <c r="AA15" s="24"/>
      <c r="AB15" s="24"/>
      <c r="AC15" s="24"/>
      <c r="AD15" s="24"/>
      <c r="AE15" s="24"/>
      <c r="AF15" s="24"/>
      <c r="AG15" s="24"/>
      <c r="AH15" s="24"/>
      <c r="AI15" s="24"/>
      <c r="AJ15" s="24"/>
      <c r="AK15" s="24"/>
      <c r="AL15" s="24"/>
      <c r="AM15" s="24"/>
      <c r="AN15" s="24"/>
      <c r="AO15" s="24"/>
      <c r="AP15" s="24"/>
      <c r="AQ15" s="24"/>
      <c r="AR15" s="24"/>
      <c r="AS15" s="24"/>
      <c r="AT15" s="24"/>
    </row>
    <row r="16" spans="1:67" s="121" customFormat="1" ht="15" customHeight="1" thickTop="1" thickBot="1" x14ac:dyDescent="0.2">
      <c r="A16" s="129"/>
      <c r="B16" s="490" t="s">
        <v>10</v>
      </c>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26"/>
      <c r="AV16" s="27"/>
      <c r="AW16" s="24"/>
      <c r="AX16" s="24"/>
      <c r="AY16" s="24"/>
      <c r="AZ16" s="24"/>
      <c r="BA16" s="24"/>
      <c r="BB16" s="24"/>
      <c r="BC16" s="24"/>
      <c r="BD16" s="24"/>
      <c r="BE16" s="24"/>
      <c r="BF16" s="24"/>
      <c r="BG16" s="24"/>
      <c r="BH16" s="24"/>
      <c r="BI16" s="24"/>
      <c r="BJ16" s="24"/>
      <c r="BK16" s="24"/>
      <c r="BL16" s="129"/>
      <c r="BM16" s="129"/>
    </row>
    <row r="17" spans="1:66" s="121" customFormat="1" ht="15" customHeight="1" thickTop="1" x14ac:dyDescent="0.15">
      <c r="A17" s="129"/>
      <c r="B17" s="127"/>
      <c r="C17" s="430" t="s">
        <v>5</v>
      </c>
      <c r="D17" s="430"/>
      <c r="E17" s="430"/>
      <c r="F17" s="430"/>
      <c r="G17" s="430"/>
      <c r="H17" s="431"/>
      <c r="I17" s="492"/>
      <c r="J17" s="493"/>
      <c r="K17" s="493"/>
      <c r="L17" s="493"/>
      <c r="M17" s="493"/>
      <c r="N17" s="493"/>
      <c r="O17" s="493"/>
      <c r="P17" s="493"/>
      <c r="Q17" s="493"/>
      <c r="R17" s="494" t="str">
        <f>ASC(PHONETIC(区市町村フリガナ))</f>
        <v/>
      </c>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c r="AS17" s="494"/>
      <c r="AT17" s="495"/>
      <c r="AU17" s="124" t="s">
        <v>42</v>
      </c>
      <c r="AV17" s="124"/>
      <c r="AW17" s="124"/>
      <c r="AX17" s="124"/>
      <c r="AY17" s="124"/>
      <c r="AZ17" s="124"/>
      <c r="BA17" s="124"/>
      <c r="BB17" s="124"/>
      <c r="BC17" s="124"/>
      <c r="BD17" s="124"/>
      <c r="BE17" s="124"/>
      <c r="BF17" s="124"/>
      <c r="BG17" s="124"/>
      <c r="BH17" s="124"/>
      <c r="BI17" s="124"/>
      <c r="BJ17" s="124"/>
      <c r="BK17" s="125"/>
      <c r="BL17" s="129"/>
      <c r="BM17" s="129"/>
    </row>
    <row r="18" spans="1:66" s="121" customFormat="1" ht="30" customHeight="1" thickBot="1" x14ac:dyDescent="0.2">
      <c r="A18" s="129"/>
      <c r="B18" s="127"/>
      <c r="C18" s="430" t="s">
        <v>11</v>
      </c>
      <c r="D18" s="430"/>
      <c r="E18" s="430"/>
      <c r="F18" s="430"/>
      <c r="G18" s="430"/>
      <c r="H18" s="430"/>
      <c r="I18" s="483" t="str">
        <f>IF(ISBLANK(都道府県),"",都道府県)</f>
        <v/>
      </c>
      <c r="J18" s="484"/>
      <c r="K18" s="484"/>
      <c r="L18" s="484"/>
      <c r="M18" s="484"/>
      <c r="N18" s="484"/>
      <c r="O18" s="484"/>
      <c r="P18" s="496" t="str">
        <f>IF(ISBLANK(都道府県),"都道"&amp;CHAR(10)&amp;"府県","")</f>
        <v>都道
府県</v>
      </c>
      <c r="Q18" s="496"/>
      <c r="R18" s="484" t="str">
        <f>IF(ISBLANK(区市町村),"",区市町村)</f>
        <v/>
      </c>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97"/>
      <c r="AU18" s="389" t="s">
        <v>12</v>
      </c>
      <c r="AV18" s="389"/>
      <c r="AW18" s="389"/>
      <c r="AX18" s="389"/>
      <c r="AY18" s="389"/>
      <c r="AZ18" s="67" t="str">
        <f>MID(ASC(電話番号),1,1)</f>
        <v/>
      </c>
      <c r="BA18" s="68" t="str">
        <f>MID(ASC(電話番号),2,1)</f>
        <v/>
      </c>
      <c r="BB18" s="68" t="str">
        <f>MID(ASC(電話番号),3,1)</f>
        <v/>
      </c>
      <c r="BC18" s="68" t="str">
        <f>MID(ASC(電話番号),4,1)</f>
        <v/>
      </c>
      <c r="BD18" s="68" t="str">
        <f>MID(ASC(電話番号),5,1)</f>
        <v/>
      </c>
      <c r="BE18" s="69" t="str">
        <f>MID(ASC(電話番号),6,1)</f>
        <v/>
      </c>
      <c r="BF18" s="69" t="str">
        <f>MID(ASC(電話番号),7,1)</f>
        <v/>
      </c>
      <c r="BG18" s="69" t="str">
        <f>MID(ASC(電話番号),8,1)</f>
        <v/>
      </c>
      <c r="BH18" s="69" t="str">
        <f>MID(ASC(電話番号),9,1)</f>
        <v/>
      </c>
      <c r="BI18" s="69" t="str">
        <f>MID(ASC(電話番号),10,1)</f>
        <v/>
      </c>
      <c r="BJ18" s="69" t="str">
        <f>MID(ASC(電話番号),11,1)</f>
        <v/>
      </c>
      <c r="BK18" s="70" t="str">
        <f>MID(ASC(電話番号),12,1)</f>
        <v/>
      </c>
      <c r="BL18" s="71" t="str">
        <f>MID(ASC(電話番号),13,1)</f>
        <v/>
      </c>
      <c r="BM18" s="71" t="str">
        <f>MID(ASC(電話番号),14,1)</f>
        <v/>
      </c>
    </row>
    <row r="19" spans="1:66" s="121" customFormat="1" ht="15" customHeight="1" thickTop="1" x14ac:dyDescent="0.15">
      <c r="A19" s="129"/>
      <c r="B19" s="481" t="s">
        <v>14</v>
      </c>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2"/>
      <c r="AV19" s="482"/>
      <c r="AW19" s="482"/>
      <c r="AX19" s="482"/>
      <c r="AY19" s="482"/>
      <c r="AZ19" s="482"/>
      <c r="BA19" s="482"/>
      <c r="BB19" s="482"/>
      <c r="BC19" s="482"/>
      <c r="BD19" s="482"/>
      <c r="BE19" s="41"/>
      <c r="BF19" s="42"/>
      <c r="BG19" s="42"/>
      <c r="BH19" s="42"/>
      <c r="BI19" s="42"/>
      <c r="BJ19" s="42"/>
      <c r="BK19" s="42"/>
      <c r="BL19" s="20"/>
      <c r="BM19" s="129"/>
    </row>
    <row r="20" spans="1:66" s="121" customFormat="1" ht="15" customHeight="1" x14ac:dyDescent="0.15">
      <c r="A20" s="129"/>
      <c r="B20" s="127"/>
      <c r="C20" s="430" t="s">
        <v>5</v>
      </c>
      <c r="D20" s="430"/>
      <c r="E20" s="430"/>
      <c r="F20" s="430"/>
      <c r="G20" s="430"/>
      <c r="H20" s="431"/>
      <c r="I20" s="483" t="str">
        <f>ASC(PHONETIC(番地フリガナ))</f>
        <v/>
      </c>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4"/>
      <c r="AZ20" s="484"/>
      <c r="BA20" s="484"/>
      <c r="BB20" s="484"/>
      <c r="BC20" s="484"/>
      <c r="BD20" s="484"/>
      <c r="BE20" s="119"/>
      <c r="BF20" s="129"/>
      <c r="BG20" s="129"/>
      <c r="BH20" s="129"/>
      <c r="BI20" s="129"/>
      <c r="BJ20" s="129"/>
      <c r="BK20" s="129"/>
      <c r="BL20" s="129"/>
      <c r="BM20" s="129"/>
    </row>
    <row r="21" spans="1:66" s="121" customFormat="1" ht="30" customHeight="1" x14ac:dyDescent="0.15">
      <c r="A21" s="129"/>
      <c r="B21" s="127"/>
      <c r="C21" s="430" t="s">
        <v>13</v>
      </c>
      <c r="D21" s="430"/>
      <c r="E21" s="430"/>
      <c r="F21" s="430"/>
      <c r="G21" s="430"/>
      <c r="H21" s="431"/>
      <c r="I21" s="488" t="str">
        <f>MID(DBCS(番地),1,1)</f>
        <v/>
      </c>
      <c r="J21" s="480"/>
      <c r="K21" s="480" t="str">
        <f>MID(DBCS(番地),2,1)</f>
        <v/>
      </c>
      <c r="L21" s="480"/>
      <c r="M21" s="480" t="str">
        <f>MID(DBCS(番地),3,1)</f>
        <v/>
      </c>
      <c r="N21" s="480"/>
      <c r="O21" s="480" t="str">
        <f>MID(DBCS(番地),4,1)</f>
        <v/>
      </c>
      <c r="P21" s="480"/>
      <c r="Q21" s="480" t="str">
        <f>MID(DBCS(番地),5,1)</f>
        <v/>
      </c>
      <c r="R21" s="480"/>
      <c r="S21" s="480" t="str">
        <f>MID(DBCS(番地),6,1)</f>
        <v/>
      </c>
      <c r="T21" s="480"/>
      <c r="U21" s="480" t="str">
        <f>MID(DBCS(番地),7,1)</f>
        <v/>
      </c>
      <c r="V21" s="480"/>
      <c r="W21" s="480" t="str">
        <f>MID(DBCS(番地),8,1)</f>
        <v/>
      </c>
      <c r="X21" s="480"/>
      <c r="Y21" s="480" t="str">
        <f>MID(DBCS(番地),9,1)</f>
        <v/>
      </c>
      <c r="Z21" s="480"/>
      <c r="AA21" s="480" t="str">
        <f>MID(DBCS(番地),10,1)</f>
        <v/>
      </c>
      <c r="AB21" s="480"/>
      <c r="AC21" s="480" t="str">
        <f>MID(DBCS(番地),11,1)</f>
        <v/>
      </c>
      <c r="AD21" s="480"/>
      <c r="AE21" s="480" t="str">
        <f>MID(DBCS(番地),12,1)</f>
        <v/>
      </c>
      <c r="AF21" s="480"/>
      <c r="AG21" s="480" t="str">
        <f>MID(DBCS(番地),13,1)</f>
        <v/>
      </c>
      <c r="AH21" s="480"/>
      <c r="AI21" s="480" t="str">
        <f>MID(DBCS(番地),14,1)</f>
        <v/>
      </c>
      <c r="AJ21" s="480"/>
      <c r="AK21" s="480" t="str">
        <f>MID(DBCS(番地),15,1)</f>
        <v/>
      </c>
      <c r="AL21" s="480"/>
      <c r="AM21" s="480" t="str">
        <f>MID(DBCS(番地),16,1)</f>
        <v/>
      </c>
      <c r="AN21" s="480"/>
      <c r="AO21" s="480" t="str">
        <f>MID(DBCS(番地),17,1)</f>
        <v/>
      </c>
      <c r="AP21" s="480"/>
      <c r="AQ21" s="480" t="str">
        <f>MID(DBCS(番地),18,1)</f>
        <v/>
      </c>
      <c r="AR21" s="480"/>
      <c r="AS21" s="480" t="str">
        <f>MID(DBCS(番地),19,1)</f>
        <v/>
      </c>
      <c r="AT21" s="480"/>
      <c r="AU21" s="480" t="str">
        <f>MID(DBCS(番地),20,1)</f>
        <v/>
      </c>
      <c r="AV21" s="480"/>
      <c r="AW21" s="480" t="str">
        <f>MID(DBCS(番地),21,1)</f>
        <v/>
      </c>
      <c r="AX21" s="480"/>
      <c r="AY21" s="480" t="str">
        <f>MID(DBCS(番地),22,1)</f>
        <v/>
      </c>
      <c r="AZ21" s="480"/>
      <c r="BA21" s="480" t="str">
        <f>MID(DBCS(番地),23,1)</f>
        <v/>
      </c>
      <c r="BB21" s="480"/>
      <c r="BC21" s="480" t="str">
        <f>MID(DBCS(番地),24,1)</f>
        <v/>
      </c>
      <c r="BD21" s="489"/>
      <c r="BE21" s="333"/>
      <c r="BF21" s="452"/>
      <c r="BG21" s="477"/>
      <c r="BH21" s="477"/>
      <c r="BI21" s="477"/>
      <c r="BJ21" s="477"/>
      <c r="BK21" s="477"/>
      <c r="BL21" s="477"/>
      <c r="BM21" s="477"/>
      <c r="BN21" s="477"/>
    </row>
    <row r="22" spans="1:66" s="121" customFormat="1" ht="15" customHeight="1" x14ac:dyDescent="0.15">
      <c r="A22" s="129"/>
      <c r="B22" s="481" t="s">
        <v>15</v>
      </c>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482"/>
      <c r="AP22" s="482"/>
      <c r="AQ22" s="482"/>
      <c r="AR22" s="482"/>
      <c r="AS22" s="482"/>
      <c r="AT22" s="482"/>
      <c r="AU22" s="482"/>
      <c r="AV22" s="482"/>
      <c r="AW22" s="482"/>
      <c r="AX22" s="482"/>
      <c r="AY22" s="482"/>
      <c r="AZ22" s="482"/>
      <c r="BA22" s="482"/>
      <c r="BB22" s="482"/>
      <c r="BC22" s="482"/>
      <c r="BD22" s="482"/>
      <c r="BE22" s="119"/>
      <c r="BF22" s="129"/>
      <c r="BG22" s="129"/>
      <c r="BH22" s="129"/>
      <c r="BI22" s="129"/>
      <c r="BJ22" s="129"/>
      <c r="BK22" s="129"/>
      <c r="BL22" s="129"/>
    </row>
    <row r="23" spans="1:66" s="121" customFormat="1" ht="15" customHeight="1" x14ac:dyDescent="0.15">
      <c r="A23" s="129"/>
      <c r="B23" s="127"/>
      <c r="C23" s="430" t="s">
        <v>5</v>
      </c>
      <c r="D23" s="430"/>
      <c r="E23" s="430"/>
      <c r="F23" s="430"/>
      <c r="G23" s="430"/>
      <c r="H23" s="431"/>
      <c r="I23" s="483" t="str">
        <f>ASC(PHONETIC(方書フリガナ))</f>
        <v/>
      </c>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4"/>
      <c r="BC23" s="484"/>
      <c r="BD23" s="484"/>
      <c r="BE23" s="119"/>
      <c r="BF23" s="129"/>
      <c r="BG23" s="129"/>
      <c r="BH23" s="129"/>
      <c r="BI23" s="129"/>
      <c r="BJ23" s="129"/>
      <c r="BK23" s="129"/>
      <c r="BL23" s="129"/>
    </row>
    <row r="24" spans="1:66" s="121" customFormat="1" ht="30" customHeight="1" thickBot="1" x14ac:dyDescent="0.2">
      <c r="A24" s="129"/>
      <c r="B24" s="37"/>
      <c r="C24" s="416" t="s">
        <v>19</v>
      </c>
      <c r="D24" s="416"/>
      <c r="E24" s="416"/>
      <c r="F24" s="416"/>
      <c r="G24" s="416"/>
      <c r="H24" s="485"/>
      <c r="I24" s="486" t="str">
        <f>MID(DBCS(方書),1,1)</f>
        <v/>
      </c>
      <c r="J24" s="487"/>
      <c r="K24" s="480" t="str">
        <f>MID(DBCS(方書),2,1)</f>
        <v/>
      </c>
      <c r="L24" s="480"/>
      <c r="M24" s="480" t="str">
        <f>MID(DBCS(方書),3,1)</f>
        <v/>
      </c>
      <c r="N24" s="480"/>
      <c r="O24" s="480" t="str">
        <f>MID(DBCS(方書),4,1)</f>
        <v/>
      </c>
      <c r="P24" s="480"/>
      <c r="Q24" s="480" t="str">
        <f>MID(DBCS(方書),5,1)</f>
        <v/>
      </c>
      <c r="R24" s="480"/>
      <c r="S24" s="480" t="str">
        <f>MID(DBCS(方書),6,1)</f>
        <v/>
      </c>
      <c r="T24" s="480"/>
      <c r="U24" s="480" t="str">
        <f>MID(DBCS(方書),7,1)</f>
        <v/>
      </c>
      <c r="V24" s="480"/>
      <c r="W24" s="480" t="str">
        <f>MID(DBCS(方書),8,1)</f>
        <v/>
      </c>
      <c r="X24" s="480"/>
      <c r="Y24" s="480" t="str">
        <f>MID(DBCS(方書),9,1)</f>
        <v/>
      </c>
      <c r="Z24" s="480"/>
      <c r="AA24" s="480" t="str">
        <f>MID(DBCS(方書),10,1)</f>
        <v/>
      </c>
      <c r="AB24" s="480"/>
      <c r="AC24" s="480" t="str">
        <f>MID(DBCS(方書),11,1)</f>
        <v/>
      </c>
      <c r="AD24" s="480"/>
      <c r="AE24" s="480" t="str">
        <f>MID(DBCS(方書),12,1)</f>
        <v/>
      </c>
      <c r="AF24" s="480"/>
      <c r="AG24" s="480" t="str">
        <f>MID(DBCS(方書),13,1)</f>
        <v/>
      </c>
      <c r="AH24" s="480"/>
      <c r="AI24" s="480" t="str">
        <f>MID(DBCS(方書),14,1)</f>
        <v/>
      </c>
      <c r="AJ24" s="480"/>
      <c r="AK24" s="480" t="str">
        <f>MID(DBCS(方書),15,1)</f>
        <v/>
      </c>
      <c r="AL24" s="480"/>
      <c r="AM24" s="478" t="str">
        <f>MID(DBCS(方書),16,1)</f>
        <v/>
      </c>
      <c r="AN24" s="478"/>
      <c r="AO24" s="478" t="str">
        <f>MID(DBCS(方書),17,1)</f>
        <v/>
      </c>
      <c r="AP24" s="478"/>
      <c r="AQ24" s="478" t="str">
        <f>MID(DBCS(方書),18,1)</f>
        <v/>
      </c>
      <c r="AR24" s="478"/>
      <c r="AS24" s="478" t="str">
        <f>MID(DBCS(方書),19,1)</f>
        <v/>
      </c>
      <c r="AT24" s="478"/>
      <c r="AU24" s="478" t="str">
        <f>MID(DBCS(方書),20,1)</f>
        <v/>
      </c>
      <c r="AV24" s="478"/>
      <c r="AW24" s="478" t="str">
        <f>MID(DBCS(方書),21,1)</f>
        <v/>
      </c>
      <c r="AX24" s="478"/>
      <c r="AY24" s="478" t="str">
        <f>MID(DBCS(方書),22,1)</f>
        <v/>
      </c>
      <c r="AZ24" s="478"/>
      <c r="BA24" s="478" t="str">
        <f>MID(DBCS(方書),23,1)</f>
        <v/>
      </c>
      <c r="BB24" s="478"/>
      <c r="BC24" s="478" t="str">
        <f>MID(DBCS(方書),24,1)</f>
        <v/>
      </c>
      <c r="BD24" s="479"/>
      <c r="BE24" s="333"/>
      <c r="BF24" s="452"/>
      <c r="BG24" s="477"/>
      <c r="BH24" s="477"/>
      <c r="BI24" s="477"/>
      <c r="BJ24" s="477"/>
      <c r="BK24" s="477"/>
      <c r="BL24" s="477"/>
      <c r="BM24" s="477"/>
      <c r="BN24" s="477"/>
    </row>
    <row r="25" spans="1:66" s="121" customFormat="1" ht="15" customHeight="1" thickTop="1" thickBot="1" x14ac:dyDescent="0.2">
      <c r="A25" s="20"/>
      <c r="B25" s="470" t="s">
        <v>105</v>
      </c>
      <c r="C25" s="470"/>
      <c r="D25" s="470"/>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3"/>
      <c r="AN25" s="44"/>
      <c r="AO25" s="44"/>
      <c r="AP25" s="44"/>
      <c r="AQ25" s="44"/>
      <c r="AR25" s="44"/>
      <c r="AS25" s="44"/>
      <c r="AT25" s="44"/>
      <c r="AU25" s="44"/>
      <c r="AV25" s="44"/>
      <c r="AW25" s="44"/>
      <c r="AX25" s="44"/>
      <c r="AY25" s="44"/>
      <c r="AZ25" s="44"/>
      <c r="BA25" s="44"/>
      <c r="BB25" s="44"/>
      <c r="BC25" s="44"/>
      <c r="BD25" s="44"/>
      <c r="BE25" s="129"/>
      <c r="BF25" s="129"/>
      <c r="BG25" s="129"/>
      <c r="BH25" s="129"/>
      <c r="BI25" s="129"/>
      <c r="BJ25" s="129"/>
      <c r="BK25" s="129"/>
      <c r="BL25" s="129"/>
    </row>
    <row r="26" spans="1:66" s="121" customFormat="1" ht="30" customHeight="1" thickTop="1" thickBot="1" x14ac:dyDescent="0.2">
      <c r="A26" s="110"/>
      <c r="B26" s="468" t="str">
        <f>LEFT(支払方法,1)</f>
        <v/>
      </c>
      <c r="C26" s="468"/>
      <c r="D26" s="468"/>
      <c r="E26" s="469" t="s">
        <v>48</v>
      </c>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70"/>
      <c r="AG26" s="470"/>
      <c r="AH26" s="470"/>
      <c r="AI26" s="470"/>
      <c r="AJ26" s="470"/>
      <c r="AK26" s="470"/>
      <c r="AL26" s="470"/>
      <c r="AM26" s="119"/>
      <c r="AN26" s="129"/>
      <c r="AO26" s="129"/>
      <c r="AP26" s="129"/>
      <c r="AQ26" s="129"/>
      <c r="AR26" s="129"/>
      <c r="AS26" s="129"/>
      <c r="AT26" s="129"/>
      <c r="AU26" s="130"/>
      <c r="AV26" s="130"/>
      <c r="AW26" s="130"/>
      <c r="AX26" s="130"/>
      <c r="AY26" s="130"/>
      <c r="AZ26" s="130"/>
      <c r="BA26" s="130"/>
      <c r="BB26" s="130"/>
      <c r="BC26" s="130"/>
      <c r="BD26" s="130"/>
      <c r="BE26" s="130"/>
      <c r="BF26" s="130"/>
      <c r="BG26" s="130"/>
      <c r="BH26" s="130"/>
      <c r="BI26" s="130"/>
      <c r="BJ26" s="130"/>
      <c r="BK26" s="130"/>
      <c r="BL26" s="130"/>
    </row>
    <row r="27" spans="1:66" s="121" customFormat="1" ht="15" customHeight="1" thickTop="1" x14ac:dyDescent="0.15">
      <c r="A27" s="129"/>
      <c r="B27" s="460" t="s">
        <v>17</v>
      </c>
      <c r="C27" s="418"/>
      <c r="D27" s="418"/>
      <c r="E27" s="418"/>
      <c r="F27" s="418"/>
      <c r="G27" s="418"/>
      <c r="H27" s="418"/>
      <c r="I27" s="418"/>
      <c r="J27" s="418"/>
      <c r="K27" s="418"/>
      <c r="L27" s="418"/>
      <c r="M27" s="418"/>
      <c r="N27" s="418"/>
      <c r="O27" s="418"/>
      <c r="P27" s="418"/>
      <c r="Q27" s="471" t="s">
        <v>18</v>
      </c>
      <c r="R27" s="430"/>
      <c r="S27" s="430"/>
      <c r="T27" s="430"/>
      <c r="U27" s="430"/>
      <c r="V27" s="430"/>
      <c r="W27" s="430"/>
      <c r="X27" s="430"/>
      <c r="Y27" s="430"/>
      <c r="Z27" s="430"/>
      <c r="AA27" s="430"/>
      <c r="AB27" s="430"/>
      <c r="AC27" s="430"/>
      <c r="AD27" s="430"/>
      <c r="AE27" s="472"/>
      <c r="AF27" s="449" t="s">
        <v>16</v>
      </c>
      <c r="AG27" s="450"/>
      <c r="AH27" s="450"/>
      <c r="AI27" s="450"/>
      <c r="AJ27" s="450"/>
      <c r="AK27" s="450"/>
      <c r="AL27" s="451"/>
      <c r="AM27" s="38"/>
      <c r="AN27" s="129"/>
      <c r="AO27" s="129"/>
      <c r="AP27" s="129"/>
      <c r="AQ27" s="129"/>
      <c r="AR27" s="20" t="s">
        <v>26</v>
      </c>
      <c r="AS27" s="129"/>
      <c r="AT27" s="129"/>
      <c r="AU27" s="129"/>
      <c r="AV27" s="129"/>
      <c r="AW27" s="129"/>
      <c r="AX27" s="129"/>
      <c r="AY27" s="129"/>
      <c r="AZ27" s="129"/>
      <c r="BA27" s="129"/>
      <c r="BB27" s="129"/>
      <c r="BC27" s="129"/>
      <c r="BD27" s="129"/>
      <c r="BE27" s="129"/>
      <c r="BF27" s="129"/>
      <c r="BG27" s="129"/>
      <c r="BH27" s="129"/>
      <c r="BI27" s="129"/>
      <c r="BJ27" s="130"/>
    </row>
    <row r="28" spans="1:66" s="121" customFormat="1" ht="30" customHeight="1" thickBot="1" x14ac:dyDescent="0.2">
      <c r="A28" s="129"/>
      <c r="B28" s="473" t="str">
        <f>IF(ISBLANK(金融機関名),"",金融機関名)</f>
        <v/>
      </c>
      <c r="C28" s="474"/>
      <c r="D28" s="474"/>
      <c r="E28" s="474"/>
      <c r="F28" s="474"/>
      <c r="G28" s="474"/>
      <c r="H28" s="474"/>
      <c r="I28" s="474"/>
      <c r="J28" s="474"/>
      <c r="K28" s="474"/>
      <c r="L28" s="474"/>
      <c r="M28" s="474"/>
      <c r="N28" s="474"/>
      <c r="O28" s="474"/>
      <c r="P28" s="474"/>
      <c r="Q28" s="475" t="str">
        <f>IF(ISBLANK(店舗名),"",店舗名)</f>
        <v/>
      </c>
      <c r="R28" s="474"/>
      <c r="S28" s="474"/>
      <c r="T28" s="474"/>
      <c r="U28" s="474"/>
      <c r="V28" s="474"/>
      <c r="W28" s="474"/>
      <c r="X28" s="474"/>
      <c r="Y28" s="474"/>
      <c r="Z28" s="474"/>
      <c r="AA28" s="474"/>
      <c r="AB28" s="474"/>
      <c r="AC28" s="474"/>
      <c r="AD28" s="474"/>
      <c r="AE28" s="476"/>
      <c r="AF28" s="58" t="str">
        <f>MID(ASC(金融機関コード),1,1)</f>
        <v/>
      </c>
      <c r="AG28" s="72" t="str">
        <f>MID(ASC(金融機関コード),2,1)</f>
        <v/>
      </c>
      <c r="AH28" s="72" t="str">
        <f>MID(ASC(金融機関コード),3,1)</f>
        <v/>
      </c>
      <c r="AI28" s="73" t="str">
        <f>MID(ASC(金融機関コード),4,1)</f>
        <v/>
      </c>
      <c r="AJ28" s="74" t="str">
        <f>MID(ASC(金融機関コード),5,1)</f>
        <v/>
      </c>
      <c r="AK28" s="72" t="str">
        <f>MID(ASC(金融機関コード),6,1)</f>
        <v/>
      </c>
      <c r="AL28" s="75" t="str">
        <f>MID(ASC(金融機関コード),7,1)</f>
        <v/>
      </c>
      <c r="AM28" s="131"/>
      <c r="AN28" s="129"/>
      <c r="AO28" s="129"/>
      <c r="AP28" s="129"/>
      <c r="AQ28" s="129"/>
      <c r="AS28" s="129"/>
      <c r="AT28" s="20" t="s">
        <v>30</v>
      </c>
      <c r="AU28" s="129"/>
      <c r="AV28" s="129"/>
      <c r="AW28" s="129"/>
      <c r="AX28" s="129"/>
      <c r="AY28" s="129"/>
      <c r="AZ28" s="129"/>
      <c r="BA28" s="129"/>
      <c r="BB28" s="129"/>
      <c r="BC28" s="129"/>
      <c r="BD28" s="129"/>
      <c r="BE28" s="129"/>
      <c r="BF28" s="129"/>
      <c r="BG28" s="129"/>
      <c r="BH28" s="129"/>
      <c r="BI28" s="129"/>
    </row>
    <row r="29" spans="1:66" s="121" customFormat="1" ht="15" customHeight="1" thickTop="1" thickBot="1" x14ac:dyDescent="0.2">
      <c r="A29" s="129"/>
      <c r="B29" s="434" t="s">
        <v>106</v>
      </c>
      <c r="C29" s="305"/>
      <c r="D29" s="305"/>
      <c r="E29" s="435"/>
      <c r="F29" s="435"/>
      <c r="G29" s="435"/>
      <c r="H29" s="435"/>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6"/>
      <c r="AF29" s="466" t="s">
        <v>44</v>
      </c>
      <c r="AG29" s="450"/>
      <c r="AH29" s="450"/>
      <c r="AI29" s="450"/>
      <c r="AJ29" s="450"/>
      <c r="AK29" s="450"/>
      <c r="AL29" s="461"/>
      <c r="AM29" s="129"/>
      <c r="AN29" s="129"/>
      <c r="AO29" s="129"/>
      <c r="AP29" s="129"/>
      <c r="AQ29" s="129"/>
      <c r="AY29" s="463" t="str">
        <f>IF(ISBLANK(申請年月日_元号),"",申請年月日_元号)</f>
        <v>令和</v>
      </c>
      <c r="AZ29" s="463"/>
      <c r="BA29" s="463" t="str">
        <f>IF(ISBLANK(申請年月日_年),"",申請年月日_年)</f>
        <v/>
      </c>
      <c r="BB29" s="463"/>
      <c r="BC29" s="463" t="s">
        <v>29</v>
      </c>
      <c r="BD29" s="463" t="str">
        <f>IF(ISBLANK(申請年月日_月),"",申請年月日_月)</f>
        <v/>
      </c>
      <c r="BE29" s="463"/>
      <c r="BF29" s="463" t="s">
        <v>28</v>
      </c>
      <c r="BG29" s="463" t="str">
        <f>IF(ISBLANK(申請年月日_日),"",申請年月日_日)</f>
        <v/>
      </c>
      <c r="BH29" s="463"/>
      <c r="BI29" s="463" t="s">
        <v>27</v>
      </c>
    </row>
    <row r="30" spans="1:66" s="121" customFormat="1" ht="15" customHeight="1" thickTop="1" x14ac:dyDescent="0.15">
      <c r="A30" s="129"/>
      <c r="B30" s="441" t="str">
        <f>LEFT(預金種別,1)</f>
        <v/>
      </c>
      <c r="C30" s="442"/>
      <c r="D30" s="443"/>
      <c r="E30" s="285" t="s">
        <v>49</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464" t="str">
        <f>IF(ISBLANK(口座番号),"",MID(REPT("0",IF(7-LEN(口座番号)&gt;0,7-LEN(口座番号),0))&amp;ASC(口座番号),1,1))</f>
        <v/>
      </c>
      <c r="AG30" s="406" t="str">
        <f>IF(ISBLANK(口座番号),"",MID(REPT("0",IF(7-LEN(口座番号)&gt;0,7-LEN(口座番号),0))&amp;ASC(口座番号),2,1))</f>
        <v/>
      </c>
      <c r="AH30" s="406" t="str">
        <f>IF(ISBLANK(口座番号),"",MID(REPT("0",IF(7-LEN(口座番号)&gt;0,7-LEN(口座番号),0))&amp;ASC(口座番号),3,1))</f>
        <v/>
      </c>
      <c r="AI30" s="406" t="str">
        <f>IF(ISBLANK(口座番号),"",MID(REPT("0",IF(7-LEN(口座番号)&gt;0,7-LEN(口座番号),0))&amp;ASC(口座番号),4,1))</f>
        <v/>
      </c>
      <c r="AJ30" s="406" t="str">
        <f>IF(ISBLANK(口座番号),"",MID(REPT("0",IF(7-LEN(口座番号)&gt;0,7-LEN(口座番号),0))&amp;ASC(口座番号),5,1))</f>
        <v/>
      </c>
      <c r="AK30" s="406" t="str">
        <f>IF(ISBLANK(口座番号),"",MID(REPT("0",IF(7-LEN(口座番号)&gt;0,7-LEN(口座番号),0))&amp;ASC(口座番号),6,1))</f>
        <v/>
      </c>
      <c r="AL30" s="426" t="str">
        <f>IF(ISBLANK(口座番号),"",MID(REPT("0",IF(7-LEN(口座番号)&gt;0,7-LEN(口座番号),0))&amp;ASC(口座番号),7,1))</f>
        <v/>
      </c>
      <c r="AM30" s="129"/>
      <c r="AN30" s="129"/>
      <c r="AO30" s="129"/>
      <c r="AP30" s="129"/>
      <c r="AQ30" s="129"/>
      <c r="AS30" s="121" t="s">
        <v>182</v>
      </c>
      <c r="AY30" s="463"/>
      <c r="AZ30" s="463"/>
      <c r="BA30" s="463"/>
      <c r="BB30" s="463"/>
      <c r="BC30" s="463"/>
      <c r="BD30" s="463"/>
      <c r="BE30" s="463"/>
      <c r="BF30" s="463"/>
      <c r="BG30" s="463"/>
      <c r="BH30" s="463"/>
      <c r="BI30" s="463"/>
    </row>
    <row r="31" spans="1:66" s="121" customFormat="1" ht="15" customHeight="1" thickBot="1" x14ac:dyDescent="0.2">
      <c r="A31" s="129"/>
      <c r="B31" s="444"/>
      <c r="C31" s="445"/>
      <c r="D31" s="446"/>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465"/>
      <c r="AG31" s="425"/>
      <c r="AH31" s="425"/>
      <c r="AI31" s="425"/>
      <c r="AJ31" s="425"/>
      <c r="AK31" s="425"/>
      <c r="AL31" s="467"/>
      <c r="AM31" s="129"/>
      <c r="AN31" s="129"/>
      <c r="AO31" s="129"/>
      <c r="AP31" s="129"/>
      <c r="AQ31" s="129"/>
      <c r="AR31" s="413" t="s">
        <v>116</v>
      </c>
      <c r="AS31" s="413"/>
      <c r="AT31" s="413"/>
      <c r="AU31" s="64"/>
      <c r="AV31" s="414" t="str">
        <f>IF(ISBLANK(申請者_住所),"",申請者_住所)</f>
        <v/>
      </c>
      <c r="AW31" s="414"/>
      <c r="AX31" s="414"/>
      <c r="AY31" s="414"/>
      <c r="AZ31" s="414"/>
      <c r="BA31" s="414"/>
      <c r="BB31" s="414"/>
      <c r="BC31" s="414"/>
      <c r="BD31" s="414"/>
      <c r="BE31" s="414"/>
      <c r="BF31" s="414"/>
      <c r="BG31" s="414"/>
      <c r="BH31" s="414"/>
      <c r="BI31" s="414"/>
      <c r="BJ31" s="414"/>
      <c r="BK31" s="414"/>
      <c r="BL31" s="414"/>
      <c r="BM31" s="414"/>
      <c r="BN31" s="414"/>
    </row>
    <row r="32" spans="1:66" s="121" customFormat="1" ht="15" customHeight="1" thickTop="1" x14ac:dyDescent="0.15">
      <c r="A32" s="111"/>
      <c r="B32" s="460" t="s">
        <v>43</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50"/>
      <c r="AN32" s="450"/>
      <c r="AO32" s="461"/>
      <c r="AP32" s="35"/>
      <c r="AQ32" s="129"/>
      <c r="AR32" s="413"/>
      <c r="AS32" s="413"/>
      <c r="AT32" s="413"/>
      <c r="AU32" s="64"/>
      <c r="AV32" s="414"/>
      <c r="AW32" s="414"/>
      <c r="AX32" s="414"/>
      <c r="AY32" s="414"/>
      <c r="AZ32" s="414"/>
      <c r="BA32" s="414"/>
      <c r="BB32" s="414"/>
      <c r="BC32" s="414"/>
      <c r="BD32" s="414"/>
      <c r="BE32" s="414"/>
      <c r="BF32" s="414"/>
      <c r="BG32" s="414"/>
      <c r="BH32" s="414"/>
      <c r="BI32" s="414"/>
      <c r="BJ32" s="414"/>
      <c r="BK32" s="414"/>
      <c r="BL32" s="414"/>
      <c r="BM32" s="414"/>
      <c r="BN32" s="414"/>
    </row>
    <row r="33" spans="1:72" s="121" customFormat="1" ht="15" customHeight="1" x14ac:dyDescent="0.15">
      <c r="A33" s="111"/>
      <c r="B33" s="328" t="str">
        <f>MID(ASC(PHONETIC(口座名義人カナ)),1,1)</f>
        <v/>
      </c>
      <c r="C33" s="406" t="str">
        <f>MID(ASC(PHONETIC(口座名義人カナ)),2,1)</f>
        <v/>
      </c>
      <c r="D33" s="406" t="str">
        <f>MID(ASC(PHONETIC(口座名義人カナ)),3,1)</f>
        <v/>
      </c>
      <c r="E33" s="406" t="str">
        <f>MID(ASC(PHONETIC(口座名義人カナ)),4,1)</f>
        <v/>
      </c>
      <c r="F33" s="406" t="str">
        <f>MID(ASC(PHONETIC(口座名義人カナ)),5,1)</f>
        <v/>
      </c>
      <c r="G33" s="406" t="str">
        <f>MID(ASC(PHONETIC(口座名義人カナ)),6,1)</f>
        <v/>
      </c>
      <c r="H33" s="406" t="str">
        <f>MID(ASC(PHONETIC(口座名義人カナ)),7,1)</f>
        <v/>
      </c>
      <c r="I33" s="406" t="str">
        <f>MID(ASC(PHONETIC(口座名義人カナ)),8,1)</f>
        <v/>
      </c>
      <c r="J33" s="406" t="str">
        <f>MID(ASC(PHONETIC(口座名義人カナ)),9,1)</f>
        <v/>
      </c>
      <c r="K33" s="406" t="str">
        <f>MID(ASC(PHONETIC(口座名義人カナ)),10,1)</f>
        <v/>
      </c>
      <c r="L33" s="406" t="str">
        <f>MID(ASC(PHONETIC(口座名義人カナ)),11,1)</f>
        <v/>
      </c>
      <c r="M33" s="406" t="str">
        <f>MID(ASC(PHONETIC(口座名義人カナ)),12,1)</f>
        <v/>
      </c>
      <c r="N33" s="406" t="str">
        <f>MID(ASC(PHONETIC(口座名義人カナ)),13,1)</f>
        <v/>
      </c>
      <c r="O33" s="406" t="str">
        <f>MID(ASC(PHONETIC(口座名義人カナ)),14,1)</f>
        <v/>
      </c>
      <c r="P33" s="406" t="str">
        <f>MID(ASC(PHONETIC(口座名義人カナ)),15,1)</f>
        <v/>
      </c>
      <c r="Q33" s="406" t="str">
        <f>MID(ASC(PHONETIC(口座名義人カナ)),16,1)</f>
        <v/>
      </c>
      <c r="R33" s="406" t="str">
        <f>MID(ASC(PHONETIC(口座名義人カナ)),17,1)</f>
        <v/>
      </c>
      <c r="S33" s="406" t="str">
        <f>MID(ASC(PHONETIC(口座名義人カナ)),18,1)</f>
        <v/>
      </c>
      <c r="T33" s="406" t="str">
        <f>MID(ASC(PHONETIC(口座名義人カナ)),19,1)</f>
        <v/>
      </c>
      <c r="U33" s="406" t="str">
        <f>MID(ASC(PHONETIC(口座名義人カナ)),20,1)</f>
        <v/>
      </c>
      <c r="V33" s="406" t="str">
        <f>MID(ASC(PHONETIC(口座名義人カナ)),21,1)</f>
        <v/>
      </c>
      <c r="W33" s="406" t="str">
        <f>MID(ASC(PHONETIC(口座名義人カナ)),22,1)</f>
        <v/>
      </c>
      <c r="X33" s="406" t="str">
        <f>MID(ASC(PHONETIC(口座名義人カナ)),23,1)</f>
        <v/>
      </c>
      <c r="Y33" s="406" t="str">
        <f>MID(ASC(PHONETIC(口座名義人カナ)),24,1)</f>
        <v/>
      </c>
      <c r="Z33" s="406" t="str">
        <f>MID(ASC(PHONETIC(口座名義人カナ)),25,1)</f>
        <v/>
      </c>
      <c r="AA33" s="406" t="str">
        <f>MID(ASC(PHONETIC(口座名義人カナ)),26,1)</f>
        <v/>
      </c>
      <c r="AB33" s="406" t="str">
        <f>MID(ASC(PHONETIC(口座名義人カナ)),27,1)</f>
        <v/>
      </c>
      <c r="AC33" s="406" t="str">
        <f>MID(ASC(PHONETIC(口座名義人カナ)),28,1)</f>
        <v/>
      </c>
      <c r="AD33" s="406" t="str">
        <f>MID(ASC(PHONETIC(口座名義人カナ)),29,1)</f>
        <v/>
      </c>
      <c r="AE33" s="406" t="str">
        <f>MID(ASC(PHONETIC(口座名義人カナ)),30,1)</f>
        <v/>
      </c>
      <c r="AF33" s="406" t="str">
        <f>MID(ASC(PHONETIC(口座名義人カナ)),31,1)</f>
        <v/>
      </c>
      <c r="AG33" s="406" t="str">
        <f>MID(ASC(PHONETIC(口座名義人カナ)),32,1)</f>
        <v/>
      </c>
      <c r="AH33" s="406" t="str">
        <f>MID(ASC(PHONETIC(口座名義人カナ)),33,1)</f>
        <v/>
      </c>
      <c r="AI33" s="406" t="str">
        <f>MID(ASC(PHONETIC(口座名義人カナ)),34,1)</f>
        <v/>
      </c>
      <c r="AJ33" s="406" t="str">
        <f>MID(ASC(PHONETIC(口座名義人カナ)),35,1)</f>
        <v/>
      </c>
      <c r="AK33" s="406" t="str">
        <f>MID(ASC(PHONETIC(口座名義人カナ)),36,1)</f>
        <v/>
      </c>
      <c r="AL33" s="406" t="str">
        <f>MID(ASC(PHONETIC(口座名義人カナ)),37,1)</f>
        <v/>
      </c>
      <c r="AM33" s="406" t="str">
        <f>MID(ASC(PHONETIC(口座名義人カナ)),38,1)</f>
        <v/>
      </c>
      <c r="AN33" s="406" t="str">
        <f>MID(ASC(PHONETIC(口座名義人カナ)),39,1)</f>
        <v/>
      </c>
      <c r="AO33" s="426" t="str">
        <f>MID(ASC(PHONETIC(口座名義人カナ)),40,1)</f>
        <v/>
      </c>
      <c r="AP33" s="333"/>
      <c r="AQ33" s="20"/>
      <c r="AR33" s="413" t="s">
        <v>31</v>
      </c>
      <c r="AS33" s="413"/>
      <c r="AT33" s="413"/>
      <c r="AU33" s="64"/>
      <c r="AV33" s="414" t="str">
        <f>IF(ISBLANK(申請者_氏名),"",申請者_氏名)</f>
        <v/>
      </c>
      <c r="AW33" s="414"/>
      <c r="AX33" s="414"/>
      <c r="AY33" s="414"/>
      <c r="AZ33" s="414"/>
      <c r="BA33" s="414"/>
      <c r="BB33" s="414"/>
      <c r="BC33" s="414"/>
      <c r="BD33" s="414"/>
      <c r="BE33" s="414"/>
      <c r="BF33" s="414"/>
      <c r="BG33" s="414"/>
      <c r="BH33" s="414"/>
      <c r="BI33" s="414"/>
      <c r="BJ33" s="414"/>
      <c r="BK33" s="414"/>
      <c r="BL33" s="414"/>
      <c r="BM33" s="414"/>
      <c r="BN33" s="414"/>
    </row>
    <row r="34" spans="1:72" s="121" customFormat="1" ht="15" customHeight="1" thickBot="1" x14ac:dyDescent="0.2">
      <c r="A34" s="111"/>
      <c r="B34" s="462"/>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07"/>
      <c r="AG34" s="407"/>
      <c r="AH34" s="407"/>
      <c r="AI34" s="407"/>
      <c r="AJ34" s="407"/>
      <c r="AK34" s="407"/>
      <c r="AL34" s="407"/>
      <c r="AM34" s="407"/>
      <c r="AN34" s="407"/>
      <c r="AO34" s="427"/>
      <c r="AP34" s="333"/>
      <c r="AQ34" s="20"/>
      <c r="AR34" s="413"/>
      <c r="AS34" s="413"/>
      <c r="AT34" s="413"/>
      <c r="AU34" s="64"/>
      <c r="AV34" s="414"/>
      <c r="AW34" s="414"/>
      <c r="AX34" s="414"/>
      <c r="AY34" s="414"/>
      <c r="AZ34" s="414"/>
      <c r="BA34" s="414"/>
      <c r="BB34" s="414"/>
      <c r="BC34" s="414"/>
      <c r="BD34" s="414"/>
      <c r="BE34" s="414"/>
      <c r="BF34" s="414"/>
      <c r="BG34" s="414"/>
      <c r="BH34" s="414"/>
      <c r="BI34" s="414"/>
      <c r="BJ34" s="414"/>
      <c r="BK34" s="414"/>
      <c r="BL34" s="414"/>
      <c r="BM34" s="414"/>
      <c r="BN34" s="414"/>
    </row>
    <row r="35" spans="1:72" s="121" customFormat="1" ht="15" customHeight="1" thickTop="1" x14ac:dyDescent="0.15">
      <c r="A35" s="129"/>
      <c r="B35" s="447" t="s">
        <v>32</v>
      </c>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9" t="s">
        <v>16</v>
      </c>
      <c r="AG35" s="450"/>
      <c r="AH35" s="450"/>
      <c r="AI35" s="450"/>
      <c r="AJ35" s="450"/>
      <c r="AK35" s="450"/>
      <c r="AL35" s="451"/>
      <c r="AM35" s="44"/>
      <c r="AN35" s="44"/>
      <c r="AO35" s="44"/>
      <c r="AP35" s="129"/>
      <c r="AQ35" s="129"/>
      <c r="AR35" s="452" t="s">
        <v>120</v>
      </c>
      <c r="AS35" s="452"/>
      <c r="AT35" s="452"/>
      <c r="AU35" s="20"/>
      <c r="AV35" s="453" t="str">
        <f>IF(ISBLANK(申請者_電話番号),"",申請者_電話番号)</f>
        <v/>
      </c>
      <c r="AW35" s="453"/>
      <c r="AX35" s="453"/>
      <c r="AY35" s="453"/>
      <c r="AZ35" s="453"/>
      <c r="BA35" s="453"/>
      <c r="BB35" s="453"/>
      <c r="BC35" s="453"/>
      <c r="BD35" s="453"/>
      <c r="BE35" s="453"/>
      <c r="BF35" s="453"/>
      <c r="BG35" s="453"/>
      <c r="BH35" s="453"/>
      <c r="BI35" s="453"/>
      <c r="BJ35" s="453"/>
      <c r="BK35" s="453"/>
      <c r="BL35" s="453"/>
      <c r="BM35" s="453"/>
      <c r="BN35" s="453"/>
    </row>
    <row r="36" spans="1:72" s="121" customFormat="1" ht="15" customHeight="1" x14ac:dyDescent="0.15">
      <c r="A36" s="129"/>
      <c r="B36" s="454" t="str">
        <f>IF(ISBLANK(金融機関名_前払金),"",金融機関名_前払金)</f>
        <v/>
      </c>
      <c r="C36" s="455"/>
      <c r="D36" s="455"/>
      <c r="E36" s="455"/>
      <c r="F36" s="455"/>
      <c r="G36" s="455"/>
      <c r="H36" s="455"/>
      <c r="I36" s="455"/>
      <c r="J36" s="455"/>
      <c r="K36" s="455"/>
      <c r="L36" s="455"/>
      <c r="M36" s="455"/>
      <c r="N36" s="455"/>
      <c r="O36" s="455"/>
      <c r="P36" s="455"/>
      <c r="Q36" s="455" t="str">
        <f>IF(ISBLANK(店舗名_前払金),"",店舗名_前払金)</f>
        <v/>
      </c>
      <c r="R36" s="455"/>
      <c r="S36" s="455"/>
      <c r="T36" s="455"/>
      <c r="U36" s="455"/>
      <c r="V36" s="455"/>
      <c r="W36" s="455"/>
      <c r="X36" s="455"/>
      <c r="Y36" s="455"/>
      <c r="Z36" s="455"/>
      <c r="AA36" s="455"/>
      <c r="AB36" s="455"/>
      <c r="AC36" s="455"/>
      <c r="AD36" s="455"/>
      <c r="AE36" s="458"/>
      <c r="AF36" s="328" t="str">
        <f>MID(ASC(金融機関コード_前払金),1,1)</f>
        <v/>
      </c>
      <c r="AG36" s="406" t="str">
        <f>MID(ASC(金融機関コード_前払金),2,1)</f>
        <v/>
      </c>
      <c r="AH36" s="406" t="str">
        <f>MID(ASC(金融機関コード_前払金),3,1)</f>
        <v/>
      </c>
      <c r="AI36" s="411" t="str">
        <f>MID(ASC(金融機関コード_前払金),4,1)</f>
        <v/>
      </c>
      <c r="AJ36" s="404" t="str">
        <f>MID(ASC(金融機関コード_前払金),5,1)</f>
        <v/>
      </c>
      <c r="AK36" s="406" t="str">
        <f>MID(ASC(金融機関コード_前払金),6,1)</f>
        <v/>
      </c>
      <c r="AL36" s="411" t="str">
        <f>MID(ASC(金融機関コード_前払金),7,1)</f>
        <v/>
      </c>
      <c r="AM36" s="129"/>
      <c r="AN36" s="129"/>
      <c r="AO36" s="129"/>
      <c r="AP36" s="129"/>
      <c r="AQ36" s="129"/>
      <c r="AR36" s="452"/>
      <c r="AS36" s="452"/>
      <c r="AT36" s="452"/>
      <c r="AV36" s="453"/>
      <c r="AW36" s="453"/>
      <c r="AX36" s="453"/>
      <c r="AY36" s="453"/>
      <c r="AZ36" s="453"/>
      <c r="BA36" s="453"/>
      <c r="BB36" s="453"/>
      <c r="BC36" s="453"/>
      <c r="BD36" s="453"/>
      <c r="BE36" s="453"/>
      <c r="BF36" s="453"/>
      <c r="BG36" s="453"/>
      <c r="BH36" s="453"/>
      <c r="BI36" s="453"/>
      <c r="BJ36" s="453"/>
      <c r="BK36" s="453"/>
      <c r="BL36" s="453"/>
      <c r="BM36" s="453"/>
      <c r="BN36" s="453"/>
    </row>
    <row r="37" spans="1:72" s="121" customFormat="1" ht="15" customHeight="1" thickBot="1" x14ac:dyDescent="0.2">
      <c r="A37" s="129"/>
      <c r="B37" s="456"/>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9"/>
      <c r="AF37" s="329"/>
      <c r="AG37" s="407"/>
      <c r="AH37" s="407"/>
      <c r="AI37" s="433"/>
      <c r="AJ37" s="405"/>
      <c r="AK37" s="407"/>
      <c r="AL37" s="433"/>
      <c r="AM37" s="129"/>
      <c r="AN37" s="129"/>
      <c r="AO37" s="129"/>
      <c r="AP37" s="129"/>
      <c r="AQ37" s="129"/>
    </row>
    <row r="38" spans="1:72" s="121" customFormat="1" ht="15" customHeight="1" thickTop="1" thickBot="1" x14ac:dyDescent="0.2">
      <c r="A38" s="129"/>
      <c r="B38" s="434" t="s">
        <v>20</v>
      </c>
      <c r="C38" s="305"/>
      <c r="D38" s="305"/>
      <c r="E38" s="435"/>
      <c r="F38" s="435"/>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6"/>
      <c r="AF38" s="437" t="s">
        <v>45</v>
      </c>
      <c r="AG38" s="438"/>
      <c r="AH38" s="438"/>
      <c r="AI38" s="438"/>
      <c r="AJ38" s="438"/>
      <c r="AK38" s="438"/>
      <c r="AL38" s="439"/>
      <c r="AM38" s="119"/>
      <c r="AN38" s="129"/>
      <c r="AO38" s="129"/>
      <c r="AP38" s="129"/>
      <c r="AS38" s="440" t="s">
        <v>117</v>
      </c>
      <c r="AT38" s="440"/>
      <c r="AU38" s="440"/>
      <c r="AV38" s="440"/>
      <c r="AW38" s="440"/>
      <c r="AX38" s="440"/>
      <c r="AY38" s="440"/>
      <c r="AZ38" s="440"/>
      <c r="BA38" s="440"/>
      <c r="BB38" s="440"/>
      <c r="BC38" s="440"/>
      <c r="BD38" s="440"/>
      <c r="BE38" s="440"/>
      <c r="BF38" s="440"/>
      <c r="BG38" s="440"/>
      <c r="BH38" s="440"/>
      <c r="BI38" s="440"/>
      <c r="BJ38" s="440"/>
      <c r="BK38" s="440"/>
      <c r="BL38" s="440"/>
    </row>
    <row r="39" spans="1:72" s="121" customFormat="1" ht="15" customHeight="1" thickTop="1" x14ac:dyDescent="0.15">
      <c r="A39" s="129"/>
      <c r="B39" s="441" t="str">
        <f>LEFT(預金種別_前払金,1)</f>
        <v/>
      </c>
      <c r="C39" s="442"/>
      <c r="D39" s="443"/>
      <c r="E39" s="305" t="s">
        <v>49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404" t="str">
        <f>IF(ISBLANK(口座番号_前払金),"",MID(REPT("0",IF(7-LEN(口座番号_前払金)&gt;0,7-LEN(口座番号_前払金),0))&amp;ASC(口座番号_前払金),1,1))</f>
        <v/>
      </c>
      <c r="AG39" s="406" t="str">
        <f>IF(ISBLANK(口座番号_前払金),"",MID(REPT("0",IF(7-LEN(口座番号_前払金)&gt;0,7-LEN(口座番号_前払金),0))&amp;ASC(口座番号_前払金),2,1))</f>
        <v/>
      </c>
      <c r="AH39" s="406" t="str">
        <f>IF(ISBLANK(口座番号_前払金),"",MID(REPT("0",IF(7-LEN(口座番号_前払金)&gt;0,7-LEN(口座番号_前払金),0))&amp;ASC(口座番号_前払金),3,1))</f>
        <v/>
      </c>
      <c r="AI39" s="406" t="str">
        <f>IF(ISBLANK(口座番号_前払金),"",MID(REPT("0",IF(7-LEN(口座番号_前払金)&gt;0,7-LEN(口座番号_前払金),0))&amp;ASC(口座番号_前払金),4,1))</f>
        <v/>
      </c>
      <c r="AJ39" s="406" t="str">
        <f>IF(ISBLANK(口座番号_前払金),"",MID(REPT("0",IF(7-LEN(口座番号_前払金)&gt;0,7-LEN(口座番号_前払金),0))&amp;ASC(口座番号_前払金),5,1))</f>
        <v/>
      </c>
      <c r="AK39" s="406" t="str">
        <f>IF(ISBLANK(口座番号_前払金),"",MID(REPT("0",IF(7-LEN(口座番号_前払金)&gt;0,7-LEN(口座番号_前払金),0))&amp;ASC(口座番号_前払金),6,1))</f>
        <v/>
      </c>
      <c r="AL39" s="426" t="str">
        <f>IF(ISBLANK(口座番号_前払金),"",MID(REPT("0",IF(7-LEN(口座番号_前払金)&gt;0,7-LEN(口座番号_前払金),0))&amp;ASC(口座番号_前払金),7,1))</f>
        <v/>
      </c>
      <c r="AM39" s="129"/>
      <c r="AN39" s="129"/>
      <c r="AO39" s="129"/>
      <c r="AP39" s="129"/>
      <c r="AR39" s="64"/>
      <c r="AS39" s="440"/>
      <c r="AT39" s="440"/>
      <c r="AU39" s="440"/>
      <c r="AV39" s="440"/>
      <c r="AW39" s="440"/>
      <c r="AX39" s="440"/>
      <c r="AY39" s="440"/>
      <c r="AZ39" s="440"/>
      <c r="BA39" s="440"/>
      <c r="BB39" s="440"/>
      <c r="BC39" s="440"/>
      <c r="BD39" s="440"/>
      <c r="BE39" s="440"/>
      <c r="BF39" s="440"/>
      <c r="BG39" s="440"/>
      <c r="BH39" s="440"/>
      <c r="BI39" s="440"/>
      <c r="BJ39" s="440"/>
      <c r="BK39" s="440"/>
      <c r="BL39" s="440"/>
      <c r="BM39" s="64"/>
    </row>
    <row r="40" spans="1:72" s="121" customFormat="1" ht="15" customHeight="1" thickBot="1" x14ac:dyDescent="0.2">
      <c r="A40" s="129"/>
      <c r="B40" s="444"/>
      <c r="C40" s="445"/>
      <c r="D40" s="44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405"/>
      <c r="AG40" s="407"/>
      <c r="AH40" s="407"/>
      <c r="AI40" s="407"/>
      <c r="AJ40" s="407"/>
      <c r="AK40" s="407"/>
      <c r="AL40" s="427"/>
      <c r="AM40" s="129"/>
      <c r="AN40" s="129"/>
      <c r="AO40" s="129"/>
      <c r="AP40" s="129"/>
      <c r="AT40" s="428" t="s">
        <v>114</v>
      </c>
      <c r="AU40" s="428"/>
      <c r="AV40" s="428"/>
      <c r="AW40" s="428"/>
      <c r="AX40" s="134"/>
      <c r="AY40" s="414" t="str">
        <f>IF(ISBLANK(法人担当者_所属氏名),"",法人担当者_所属氏名)</f>
        <v/>
      </c>
      <c r="AZ40" s="414"/>
      <c r="BA40" s="414"/>
      <c r="BB40" s="414"/>
      <c r="BC40" s="414"/>
      <c r="BD40" s="414"/>
      <c r="BE40" s="414"/>
      <c r="BF40" s="414"/>
      <c r="BG40" s="414"/>
      <c r="BH40" s="414"/>
      <c r="BI40" s="414"/>
      <c r="BJ40" s="414"/>
      <c r="BK40" s="414"/>
      <c r="BL40" s="414"/>
      <c r="BM40" s="414"/>
      <c r="BN40" s="414"/>
    </row>
    <row r="41" spans="1:72" s="121" customFormat="1" ht="15" customHeight="1" thickTop="1" x14ac:dyDescent="0.15">
      <c r="A41" s="129"/>
      <c r="B41" s="417" t="s">
        <v>21</v>
      </c>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29"/>
      <c r="AB41" s="417" t="s">
        <v>22</v>
      </c>
      <c r="AC41" s="418"/>
      <c r="AD41" s="418"/>
      <c r="AE41" s="418"/>
      <c r="AF41" s="418"/>
      <c r="AG41" s="418"/>
      <c r="AH41" s="418"/>
      <c r="AI41" s="418"/>
      <c r="AJ41" s="418"/>
      <c r="AK41" s="418"/>
      <c r="AL41" s="418"/>
      <c r="AM41" s="430"/>
      <c r="AN41" s="430"/>
      <c r="AO41" s="431"/>
      <c r="AS41" s="134"/>
      <c r="AT41" s="432" t="s">
        <v>119</v>
      </c>
      <c r="AU41" s="432"/>
      <c r="AV41" s="432"/>
      <c r="AW41" s="432"/>
      <c r="AX41" s="134"/>
      <c r="AY41" s="414"/>
      <c r="AZ41" s="414"/>
      <c r="BA41" s="414"/>
      <c r="BB41" s="414"/>
      <c r="BC41" s="414"/>
      <c r="BD41" s="414"/>
      <c r="BE41" s="414"/>
      <c r="BF41" s="414"/>
      <c r="BG41" s="414"/>
      <c r="BH41" s="414"/>
      <c r="BI41" s="414"/>
      <c r="BJ41" s="414"/>
      <c r="BK41" s="414"/>
      <c r="BL41" s="414"/>
      <c r="BM41" s="414"/>
      <c r="BN41" s="414"/>
    </row>
    <row r="42" spans="1:72" s="121" customFormat="1" ht="15" customHeight="1" x14ac:dyDescent="0.15">
      <c r="A42" s="129"/>
      <c r="B42" s="419" t="str">
        <f>IF(ISBLANK(関連債権者_氏名),"",関連債権者_氏名)</f>
        <v/>
      </c>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1"/>
      <c r="AB42" s="404" t="str">
        <f>MID(UPPER(ASC(関連債権者_債権者コード)),1,1)</f>
        <v/>
      </c>
      <c r="AC42" s="406" t="str">
        <f>MID(UPPER(ASC(関連債権者_債権者コード)),2,1)</f>
        <v/>
      </c>
      <c r="AD42" s="406" t="str">
        <f>MID(UPPER(ASC(関連債権者_債権者コード)),3,1)</f>
        <v/>
      </c>
      <c r="AE42" s="406" t="str">
        <f>MID(UPPER(ASC(関連債権者_債権者コード)),4,1)</f>
        <v/>
      </c>
      <c r="AF42" s="406" t="str">
        <f>MID(UPPER(ASC(関連債権者_債権者コード)),5,1)</f>
        <v/>
      </c>
      <c r="AG42" s="406" t="str">
        <f>MID(UPPER(ASC(関連債権者_債権者コード)),6,1)</f>
        <v/>
      </c>
      <c r="AH42" s="406" t="str">
        <f>MID(UPPER(ASC(関連債権者_債権者コード)),7,1)</f>
        <v/>
      </c>
      <c r="AI42" s="406" t="str">
        <f>MID(UPPER(ASC(関連債権者_債権者コード)),8,1)</f>
        <v/>
      </c>
      <c r="AJ42" s="406" t="str">
        <f>MID(UPPER(ASC(関連債権者_債権者コード)),9,1)</f>
        <v/>
      </c>
      <c r="AK42" s="406" t="str">
        <f>MID(UPPER(ASC(関連債権者_債権者コード)),10,1)</f>
        <v/>
      </c>
      <c r="AL42" s="411" t="str">
        <f>MID(UPPER(ASC(関連債権者_債権者コード)),11,1)</f>
        <v/>
      </c>
      <c r="AM42" s="408" t="s">
        <v>37</v>
      </c>
      <c r="AN42" s="404" t="str">
        <f>IF(ISBLANK(関連債権者_債権者コード_枝番),"",MID(REPT("0",IF(2-LEN(関連債権者_債権者コード_枝番)&gt;0,2-LEN(関連債権者_債権者コード_枝番),0))&amp;ASC(関連債権者_債権者コード_枝番),1,1))</f>
        <v/>
      </c>
      <c r="AO42" s="411" t="str">
        <f>IF(ISBLANK(関連債権者_債権者コード_枝番),"",MID(REPT("0",IF(2-LEN(関連債権者_債権者コード_枝番)&gt;0,2-LEN(関連債権者_債権者コード_枝番),0))&amp;ASC(関連債権者_債権者コード_枝番),2,1))</f>
        <v/>
      </c>
      <c r="AS42" s="413" t="s">
        <v>120</v>
      </c>
      <c r="AT42" s="413"/>
      <c r="AU42" s="413"/>
      <c r="AV42" s="413"/>
      <c r="AW42" s="413"/>
      <c r="AX42" s="64"/>
      <c r="AY42" s="414" t="str">
        <f>IF(ISBLANK(法人担当者_電話番号),"",法人担当者_電話番号)</f>
        <v/>
      </c>
      <c r="AZ42" s="414"/>
      <c r="BA42" s="414"/>
      <c r="BB42" s="414"/>
      <c r="BC42" s="414"/>
      <c r="BD42" s="414"/>
      <c r="BE42" s="414"/>
      <c r="BF42" s="414"/>
      <c r="BG42" s="414"/>
      <c r="BH42" s="414"/>
      <c r="BI42" s="414"/>
      <c r="BJ42" s="414"/>
      <c r="BK42" s="414"/>
      <c r="BL42" s="414"/>
      <c r="BM42" s="414"/>
      <c r="BN42" s="414"/>
    </row>
    <row r="43" spans="1:72" s="121" customFormat="1" ht="15" customHeight="1" x14ac:dyDescent="0.15">
      <c r="A43" s="129"/>
      <c r="B43" s="422"/>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4"/>
      <c r="AB43" s="410"/>
      <c r="AC43" s="425"/>
      <c r="AD43" s="425"/>
      <c r="AE43" s="425"/>
      <c r="AF43" s="425"/>
      <c r="AG43" s="425"/>
      <c r="AH43" s="425"/>
      <c r="AI43" s="425"/>
      <c r="AJ43" s="425"/>
      <c r="AK43" s="425"/>
      <c r="AL43" s="412"/>
      <c r="AM43" s="409"/>
      <c r="AN43" s="410"/>
      <c r="AO43" s="412"/>
      <c r="AQ43" s="64"/>
      <c r="AS43" s="413"/>
      <c r="AT43" s="413"/>
      <c r="AU43" s="413"/>
      <c r="AV43" s="413"/>
      <c r="AW43" s="413"/>
      <c r="AX43" s="64"/>
      <c r="AY43" s="414"/>
      <c r="AZ43" s="414"/>
      <c r="BA43" s="414"/>
      <c r="BB43" s="414"/>
      <c r="BC43" s="414"/>
      <c r="BD43" s="414"/>
      <c r="BE43" s="414"/>
      <c r="BF43" s="414"/>
      <c r="BG43" s="414"/>
      <c r="BH43" s="414"/>
      <c r="BI43" s="414"/>
      <c r="BJ43" s="414"/>
      <c r="BK43" s="414"/>
      <c r="BL43" s="414"/>
      <c r="BM43" s="414"/>
      <c r="BN43" s="414"/>
    </row>
    <row r="44" spans="1:72" s="121" customFormat="1" ht="15" customHeight="1" x14ac:dyDescent="0.15">
      <c r="A44" s="129"/>
      <c r="B44" s="415" t="s">
        <v>23</v>
      </c>
      <c r="C44" s="416"/>
      <c r="D44" s="416"/>
      <c r="E44" s="416"/>
      <c r="F44" s="416"/>
      <c r="G44" s="416"/>
      <c r="H44" s="419" t="str">
        <f>IF(ISBLANK(備考),"",備考)</f>
        <v/>
      </c>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1"/>
      <c r="AQ44" s="64"/>
      <c r="AR44" s="64"/>
      <c r="AS44" s="64"/>
      <c r="AT44" s="413" t="s">
        <v>115</v>
      </c>
      <c r="AU44" s="413"/>
      <c r="AV44" s="413"/>
      <c r="AW44" s="413"/>
      <c r="AX44" s="64"/>
      <c r="AY44" s="414" t="str">
        <f>IF(ISBLANK(法人担当者_Email),"",法人担当者_Email)</f>
        <v/>
      </c>
      <c r="AZ44" s="414"/>
      <c r="BA44" s="414"/>
      <c r="BB44" s="414"/>
      <c r="BC44" s="414"/>
      <c r="BD44" s="414"/>
      <c r="BE44" s="414"/>
      <c r="BF44" s="414"/>
      <c r="BG44" s="414"/>
      <c r="BH44" s="414"/>
      <c r="BI44" s="414"/>
      <c r="BJ44" s="414"/>
      <c r="BK44" s="414"/>
      <c r="BL44" s="414"/>
      <c r="BM44" s="414"/>
      <c r="BN44" s="414"/>
      <c r="BO44" s="64"/>
      <c r="BP44" s="64"/>
      <c r="BQ44" s="64"/>
      <c r="BR44" s="64"/>
      <c r="BS44" s="64"/>
      <c r="BT44" s="64"/>
    </row>
    <row r="45" spans="1:72" s="121" customFormat="1" ht="15" customHeight="1" x14ac:dyDescent="0.15">
      <c r="A45" s="129"/>
      <c r="B45" s="417"/>
      <c r="C45" s="418"/>
      <c r="D45" s="418"/>
      <c r="E45" s="418"/>
      <c r="F45" s="418"/>
      <c r="G45" s="418"/>
      <c r="H45" s="422"/>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4"/>
      <c r="AQ45" s="64"/>
      <c r="AR45" s="64"/>
      <c r="AS45" s="64"/>
      <c r="AT45" s="413"/>
      <c r="AU45" s="413"/>
      <c r="AV45" s="413"/>
      <c r="AW45" s="413"/>
      <c r="AX45" s="64"/>
      <c r="AY45" s="414"/>
      <c r="AZ45" s="414"/>
      <c r="BA45" s="414"/>
      <c r="BB45" s="414"/>
      <c r="BC45" s="414"/>
      <c r="BD45" s="414"/>
      <c r="BE45" s="414"/>
      <c r="BF45" s="414"/>
      <c r="BG45" s="414"/>
      <c r="BH45" s="414"/>
      <c r="BI45" s="414"/>
      <c r="BJ45" s="414"/>
      <c r="BK45" s="414"/>
      <c r="BL45" s="414"/>
      <c r="BM45" s="414"/>
      <c r="BN45" s="414"/>
      <c r="BO45" s="64"/>
      <c r="BP45" s="64"/>
      <c r="BQ45" s="64"/>
      <c r="BR45" s="64"/>
      <c r="BS45" s="64"/>
      <c r="BT45" s="64"/>
    </row>
    <row r="46" spans="1:72" ht="13.5" customHeight="1" x14ac:dyDescent="0.15">
      <c r="AW46" s="121"/>
      <c r="AX46" s="121"/>
      <c r="AY46" s="121"/>
      <c r="AZ46" s="121"/>
      <c r="BA46" s="117"/>
      <c r="BB46" s="117"/>
      <c r="BC46" s="117"/>
      <c r="BD46" s="117"/>
      <c r="BE46" s="117"/>
      <c r="BF46" s="117"/>
      <c r="BG46" s="117"/>
      <c r="BH46" s="117"/>
      <c r="BI46" s="117"/>
      <c r="BJ46" s="117"/>
      <c r="BK46" s="117"/>
      <c r="BL46" s="117"/>
      <c r="BM46" s="117"/>
      <c r="BN46" s="117"/>
    </row>
  </sheetData>
  <sheetProtection sheet="1" selectLockedCells="1" selectUnlockedCells="1"/>
  <mergeCells count="292">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rintOptions horizontalCentered="1"/>
  <pageMargins left="0.39370078740157483" right="0.39370078740157483" top="0.59055118110236227" bottom="0.19685039370078741" header="0" footer="0"/>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zoomScale="80" zoomScaleNormal="80" workbookViewId="0"/>
  </sheetViews>
  <sheetFormatPr defaultColWidth="2.5" defaultRowHeight="13.5" x14ac:dyDescent="0.15"/>
  <cols>
    <col min="1" max="67" width="2.75" style="17" customWidth="1"/>
    <col min="68" max="16384" width="2.5" style="17"/>
  </cols>
  <sheetData>
    <row r="1" spans="1:67" s="144" customFormat="1" ht="15" customHeight="1" x14ac:dyDescent="0.15">
      <c r="T1" s="357" t="s">
        <v>25</v>
      </c>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row>
    <row r="2" spans="1:67" s="144" customFormat="1" ht="15" customHeight="1" x14ac:dyDescent="0.15">
      <c r="B2" s="358" t="s">
        <v>1</v>
      </c>
      <c r="C2" s="295"/>
      <c r="D2" s="295"/>
      <c r="E2" s="295"/>
      <c r="F2" s="295"/>
      <c r="G2" s="295"/>
      <c r="H2" s="295"/>
      <c r="I2" s="296"/>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Z2" s="251" t="s">
        <v>168</v>
      </c>
      <c r="BA2" s="255" t="s">
        <v>24</v>
      </c>
      <c r="BB2" s="256"/>
      <c r="BC2" s="256"/>
      <c r="BD2" s="256"/>
      <c r="BE2" s="314"/>
      <c r="BF2" s="369"/>
      <c r="BG2" s="369"/>
      <c r="BH2" s="369"/>
      <c r="BI2" s="369"/>
      <c r="BJ2" s="369"/>
      <c r="BK2" s="369"/>
      <c r="BL2" s="369"/>
      <c r="BM2" s="369"/>
      <c r="BN2" s="369"/>
      <c r="BO2" s="370"/>
    </row>
    <row r="3" spans="1:67" s="144" customFormat="1" ht="15" customHeight="1" x14ac:dyDescent="0.15">
      <c r="B3" s="146"/>
      <c r="C3" s="146"/>
      <c r="D3" s="146"/>
      <c r="E3" s="146"/>
      <c r="F3" s="146"/>
      <c r="G3" s="146"/>
      <c r="H3" s="146"/>
      <c r="I3" s="146"/>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252"/>
      <c r="BA3" s="257"/>
      <c r="BB3" s="258"/>
      <c r="BC3" s="258"/>
      <c r="BD3" s="258"/>
      <c r="BE3" s="297"/>
      <c r="BF3" s="371"/>
      <c r="BG3" s="371"/>
      <c r="BH3" s="371"/>
      <c r="BI3" s="371"/>
      <c r="BJ3" s="371"/>
      <c r="BK3" s="371"/>
      <c r="BL3" s="371"/>
      <c r="BM3" s="371"/>
      <c r="BN3" s="371"/>
      <c r="BO3" s="372"/>
    </row>
    <row r="4" spans="1:67" s="144" customFormat="1" ht="15" customHeight="1" x14ac:dyDescent="0.15">
      <c r="B4" s="358" t="s">
        <v>0</v>
      </c>
      <c r="C4" s="295"/>
      <c r="D4" s="295"/>
      <c r="E4" s="295"/>
      <c r="F4" s="295"/>
      <c r="G4" s="295"/>
      <c r="H4" s="295"/>
      <c r="I4" s="295"/>
      <c r="J4" s="295"/>
      <c r="K4" s="295"/>
      <c r="L4" s="295"/>
      <c r="M4" s="295"/>
      <c r="N4" s="295"/>
      <c r="O4" s="296"/>
      <c r="R4" s="358" t="s">
        <v>169</v>
      </c>
      <c r="S4" s="295"/>
      <c r="T4" s="295"/>
      <c r="U4" s="295"/>
      <c r="V4" s="295"/>
      <c r="W4" s="295"/>
      <c r="X4" s="295"/>
      <c r="Y4" s="295"/>
      <c r="Z4" s="295"/>
      <c r="AA4" s="295"/>
      <c r="AB4" s="295"/>
      <c r="AC4" s="296"/>
      <c r="AD4" s="148"/>
      <c r="AE4" s="148"/>
      <c r="AT4" s="148"/>
      <c r="AU4" s="148"/>
      <c r="AV4" s="148"/>
      <c r="AW4" s="148"/>
      <c r="AX4" s="148"/>
      <c r="AY4" s="148"/>
      <c r="AZ4" s="252"/>
      <c r="BA4" s="373" t="s">
        <v>47</v>
      </c>
      <c r="BB4" s="374"/>
      <c r="BC4" s="374"/>
      <c r="BD4" s="374"/>
      <c r="BE4" s="375"/>
      <c r="BF4" s="369"/>
      <c r="BG4" s="369"/>
      <c r="BH4" s="369"/>
      <c r="BI4" s="369"/>
      <c r="BJ4" s="369"/>
      <c r="BK4" s="369"/>
      <c r="BL4" s="369"/>
      <c r="BM4" s="369"/>
      <c r="BN4" s="369"/>
      <c r="BO4" s="370"/>
    </row>
    <row r="5" spans="1:67" s="144" customFormat="1" ht="15" customHeight="1" x14ac:dyDescent="0.15">
      <c r="B5" s="363"/>
      <c r="C5" s="365"/>
      <c r="D5" s="365"/>
      <c r="E5" s="365"/>
      <c r="F5" s="365"/>
      <c r="G5" s="365"/>
      <c r="H5" s="365"/>
      <c r="I5" s="365"/>
      <c r="J5" s="365"/>
      <c r="K5" s="365"/>
      <c r="L5" s="367"/>
      <c r="M5" s="358" t="s">
        <v>9</v>
      </c>
      <c r="N5" s="359"/>
      <c r="O5" s="360"/>
      <c r="R5" s="361"/>
      <c r="S5" s="361"/>
      <c r="T5" s="362" t="s">
        <v>170</v>
      </c>
      <c r="U5" s="362"/>
      <c r="V5" s="362"/>
      <c r="W5" s="362"/>
      <c r="X5" s="362"/>
      <c r="Y5" s="362"/>
      <c r="Z5" s="362"/>
      <c r="AA5" s="362"/>
      <c r="AB5" s="362"/>
      <c r="AC5" s="362"/>
      <c r="AZ5" s="252"/>
      <c r="BA5" s="376"/>
      <c r="BB5" s="377"/>
      <c r="BC5" s="377"/>
      <c r="BD5" s="377"/>
      <c r="BE5" s="378"/>
      <c r="BF5" s="371"/>
      <c r="BG5" s="371"/>
      <c r="BH5" s="371"/>
      <c r="BI5" s="371"/>
      <c r="BJ5" s="371"/>
      <c r="BK5" s="371"/>
      <c r="BL5" s="371"/>
      <c r="BM5" s="371"/>
      <c r="BN5" s="371"/>
      <c r="BO5" s="372"/>
    </row>
    <row r="6" spans="1:67" s="144" customFormat="1" ht="15" customHeight="1" x14ac:dyDescent="0.15">
      <c r="B6" s="364"/>
      <c r="C6" s="366"/>
      <c r="D6" s="366"/>
      <c r="E6" s="366"/>
      <c r="F6" s="366"/>
      <c r="G6" s="366"/>
      <c r="H6" s="366"/>
      <c r="I6" s="366"/>
      <c r="J6" s="366"/>
      <c r="K6" s="366"/>
      <c r="L6" s="368"/>
      <c r="M6" s="358"/>
      <c r="N6" s="359"/>
      <c r="O6" s="360"/>
      <c r="R6" s="361"/>
      <c r="S6" s="361"/>
      <c r="T6" s="362"/>
      <c r="U6" s="362"/>
      <c r="V6" s="362"/>
      <c r="W6" s="362"/>
      <c r="X6" s="362"/>
      <c r="Y6" s="362"/>
      <c r="Z6" s="362"/>
      <c r="AA6" s="362"/>
      <c r="AB6" s="362"/>
      <c r="AC6" s="362"/>
      <c r="AZ6" s="252"/>
      <c r="BA6" s="373" t="s">
        <v>39</v>
      </c>
      <c r="BB6" s="374"/>
      <c r="BC6" s="374"/>
      <c r="BD6" s="374"/>
      <c r="BE6" s="375"/>
      <c r="BF6" s="369"/>
      <c r="BG6" s="369"/>
      <c r="BH6" s="369"/>
      <c r="BI6" s="369"/>
      <c r="BJ6" s="369"/>
      <c r="BK6" s="369"/>
      <c r="BL6" s="369"/>
      <c r="BM6" s="369"/>
      <c r="BN6" s="369"/>
      <c r="BO6" s="370"/>
    </row>
    <row r="7" spans="1:67" s="144" customFormat="1" ht="15" customHeight="1" thickBot="1" x14ac:dyDescent="0.2">
      <c r="AZ7" s="253"/>
      <c r="BA7" s="376"/>
      <c r="BB7" s="377"/>
      <c r="BC7" s="377"/>
      <c r="BD7" s="377"/>
      <c r="BE7" s="378"/>
      <c r="BF7" s="371"/>
      <c r="BG7" s="371"/>
      <c r="BH7" s="371"/>
      <c r="BI7" s="371"/>
      <c r="BJ7" s="371"/>
      <c r="BK7" s="371"/>
      <c r="BL7" s="371"/>
      <c r="BM7" s="371"/>
      <c r="BN7" s="371"/>
      <c r="BO7" s="372"/>
    </row>
    <row r="8" spans="1:67" s="144" customFormat="1" ht="15" customHeight="1" thickTop="1" x14ac:dyDescent="0.15">
      <c r="A8" s="2"/>
      <c r="B8" s="351" t="s">
        <v>6</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3"/>
    </row>
    <row r="9" spans="1:67" s="144" customFormat="1" ht="30" customHeight="1" x14ac:dyDescent="0.15">
      <c r="A9" s="32"/>
      <c r="B9" s="143"/>
      <c r="C9" s="295" t="s">
        <v>5</v>
      </c>
      <c r="D9" s="295"/>
      <c r="E9" s="295"/>
      <c r="F9" s="295"/>
      <c r="G9" s="295"/>
      <c r="H9" s="296"/>
      <c r="I9" s="147"/>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1"/>
    </row>
    <row r="10" spans="1:67" s="144" customFormat="1" ht="30" customHeight="1" x14ac:dyDescent="0.15">
      <c r="A10" s="146"/>
      <c r="B10" s="149"/>
      <c r="C10" s="258" t="s">
        <v>2</v>
      </c>
      <c r="D10" s="258"/>
      <c r="E10" s="258"/>
      <c r="F10" s="258"/>
      <c r="G10" s="258"/>
      <c r="H10" s="258"/>
      <c r="I10" s="354"/>
      <c r="J10" s="355"/>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99"/>
      <c r="AW10" s="320"/>
      <c r="AX10" s="321"/>
      <c r="AY10" s="321"/>
      <c r="AZ10" s="321"/>
      <c r="BA10" s="321"/>
      <c r="BB10" s="321"/>
      <c r="BC10" s="321"/>
      <c r="BD10" s="321"/>
      <c r="BE10" s="321"/>
      <c r="BF10" s="321"/>
      <c r="BG10" s="321"/>
      <c r="BH10" s="321"/>
      <c r="BI10" s="321"/>
      <c r="BJ10" s="321"/>
      <c r="BK10" s="321"/>
      <c r="BL10" s="321"/>
      <c r="BM10" s="321"/>
      <c r="BN10" s="321"/>
    </row>
    <row r="11" spans="1:67" s="144" customFormat="1" ht="15" customHeight="1" x14ac:dyDescent="0.15">
      <c r="A11" s="146"/>
      <c r="B11" s="387" t="s">
        <v>7</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92"/>
    </row>
    <row r="12" spans="1:67" s="144" customFormat="1" ht="30" customHeight="1" x14ac:dyDescent="0.15">
      <c r="A12" s="146"/>
      <c r="B12" s="33"/>
      <c r="C12" s="295" t="s">
        <v>4</v>
      </c>
      <c r="D12" s="295"/>
      <c r="E12" s="295"/>
      <c r="F12" s="295"/>
      <c r="G12" s="295"/>
      <c r="H12" s="296"/>
      <c r="I12" s="147"/>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1"/>
    </row>
    <row r="13" spans="1:67" s="144" customFormat="1" ht="30" customHeight="1" thickBot="1" x14ac:dyDescent="0.2">
      <c r="A13" s="146"/>
      <c r="B13" s="34"/>
      <c r="C13" s="393" t="s">
        <v>3</v>
      </c>
      <c r="D13" s="393"/>
      <c r="E13" s="393"/>
      <c r="F13" s="393"/>
      <c r="G13" s="393"/>
      <c r="H13" s="394"/>
      <c r="I13" s="349"/>
      <c r="J13" s="350"/>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6"/>
      <c r="AW13" s="320"/>
      <c r="AX13" s="321"/>
      <c r="AY13" s="321"/>
      <c r="AZ13" s="321"/>
      <c r="BA13" s="321"/>
      <c r="BB13" s="321"/>
      <c r="BC13" s="321"/>
      <c r="BD13" s="321"/>
      <c r="BE13" s="321"/>
      <c r="BF13" s="321"/>
      <c r="BG13" s="321"/>
      <c r="BH13" s="321"/>
      <c r="BI13" s="321"/>
      <c r="BJ13" s="321"/>
      <c r="BK13" s="321"/>
      <c r="BL13" s="321"/>
      <c r="BM13" s="321"/>
      <c r="BN13" s="321"/>
    </row>
    <row r="14" spans="1:67" s="144" customFormat="1" ht="15" customHeight="1" thickTop="1" x14ac:dyDescent="0.15">
      <c r="A14" s="2"/>
      <c r="B14" s="386" t="s">
        <v>171</v>
      </c>
      <c r="C14" s="335"/>
      <c r="D14" s="335"/>
      <c r="E14" s="335"/>
      <c r="F14" s="338"/>
      <c r="G14" s="347" t="s">
        <v>8</v>
      </c>
      <c r="H14" s="348"/>
      <c r="I14" s="348"/>
      <c r="J14" s="348"/>
      <c r="K14" s="348"/>
      <c r="L14" s="348"/>
      <c r="M14" s="348"/>
      <c r="N14" s="348"/>
      <c r="O14" s="348"/>
      <c r="P14" s="348"/>
      <c r="Q14" s="348"/>
      <c r="R14" s="337" t="s">
        <v>172</v>
      </c>
      <c r="S14" s="335"/>
      <c r="T14" s="335"/>
      <c r="U14" s="335"/>
      <c r="V14" s="335"/>
      <c r="W14" s="335"/>
      <c r="X14" s="335"/>
      <c r="Y14" s="336"/>
      <c r="Z14" s="2"/>
      <c r="AA14" s="2"/>
      <c r="AB14" s="2"/>
      <c r="AC14" s="2"/>
      <c r="AD14" s="2"/>
      <c r="AE14" s="2"/>
      <c r="AF14" s="2"/>
      <c r="AG14" s="2"/>
      <c r="AH14" s="2"/>
      <c r="AI14" s="2"/>
      <c r="AJ14" s="2"/>
      <c r="AK14" s="2"/>
      <c r="AL14" s="2"/>
      <c r="AM14" s="2"/>
      <c r="AN14" s="2"/>
      <c r="AO14" s="2"/>
    </row>
    <row r="15" spans="1:67" s="144" customFormat="1" ht="30" customHeight="1" thickBot="1" x14ac:dyDescent="0.2">
      <c r="A15" s="32"/>
      <c r="B15" s="3"/>
      <c r="C15" s="4"/>
      <c r="D15" s="4"/>
      <c r="E15" s="4"/>
      <c r="F15" s="5"/>
      <c r="G15" s="151"/>
      <c r="H15" s="150"/>
      <c r="I15" s="150"/>
      <c r="J15" s="150"/>
      <c r="K15" s="150"/>
      <c r="L15" s="150"/>
      <c r="M15" s="150"/>
      <c r="N15" s="150"/>
      <c r="O15" s="150"/>
      <c r="P15" s="150"/>
      <c r="Q15" s="50"/>
      <c r="R15" s="51"/>
      <c r="S15" s="139"/>
      <c r="T15" s="139"/>
      <c r="U15" s="139" t="s">
        <v>9</v>
      </c>
      <c r="V15" s="139"/>
      <c r="W15" s="139"/>
      <c r="X15" s="139"/>
      <c r="Y15" s="142"/>
      <c r="Z15" s="6"/>
      <c r="AA15" s="6"/>
      <c r="AB15" s="6"/>
      <c r="AC15" s="6"/>
      <c r="AD15" s="6"/>
      <c r="AE15" s="6"/>
      <c r="AF15" s="6"/>
      <c r="AG15" s="6"/>
      <c r="AH15" s="6"/>
      <c r="AI15" s="6"/>
      <c r="AJ15" s="6"/>
      <c r="AK15" s="6"/>
      <c r="AL15" s="6"/>
      <c r="AM15" s="6"/>
      <c r="AN15" s="6"/>
      <c r="AO15" s="6"/>
      <c r="AP15" s="6"/>
      <c r="AQ15" s="6"/>
      <c r="AR15" s="6"/>
      <c r="AS15" s="6"/>
      <c r="AT15" s="6"/>
    </row>
    <row r="16" spans="1:67" s="144" customFormat="1" ht="15" customHeight="1" thickTop="1" thickBot="1" x14ac:dyDescent="0.2">
      <c r="A16" s="146"/>
      <c r="B16" s="343" t="s">
        <v>10</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12"/>
      <c r="AV16" s="13"/>
      <c r="AW16" s="6"/>
      <c r="AX16" s="6"/>
      <c r="AY16" s="6"/>
      <c r="AZ16" s="6"/>
      <c r="BA16" s="6"/>
      <c r="BB16" s="6"/>
      <c r="BC16" s="6"/>
      <c r="BD16" s="6"/>
      <c r="BE16" s="6"/>
      <c r="BF16" s="6"/>
      <c r="BG16" s="6"/>
      <c r="BH16" s="6"/>
      <c r="BI16" s="6"/>
      <c r="BJ16" s="6"/>
      <c r="BK16" s="6"/>
      <c r="BL16" s="146"/>
      <c r="BM16" s="146"/>
    </row>
    <row r="17" spans="1:66" s="144" customFormat="1" ht="15" customHeight="1" thickTop="1" x14ac:dyDescent="0.15">
      <c r="A17" s="146"/>
      <c r="B17" s="143"/>
      <c r="C17" s="295" t="s">
        <v>5</v>
      </c>
      <c r="D17" s="295"/>
      <c r="E17" s="295"/>
      <c r="F17" s="295"/>
      <c r="G17" s="295"/>
      <c r="H17" s="296"/>
      <c r="I17" s="400"/>
      <c r="J17" s="401"/>
      <c r="K17" s="401"/>
      <c r="L17" s="401"/>
      <c r="M17" s="401"/>
      <c r="N17" s="401"/>
      <c r="O17" s="401"/>
      <c r="P17" s="401"/>
      <c r="Q17" s="401"/>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2"/>
      <c r="AQ17" s="402"/>
      <c r="AR17" s="402"/>
      <c r="AS17" s="402"/>
      <c r="AT17" s="403"/>
      <c r="AU17" s="152" t="s">
        <v>173</v>
      </c>
      <c r="AV17" s="152"/>
      <c r="AW17" s="152"/>
      <c r="AX17" s="152"/>
      <c r="AY17" s="152"/>
      <c r="AZ17" s="152"/>
      <c r="BA17" s="152"/>
      <c r="BB17" s="152"/>
      <c r="BC17" s="152"/>
      <c r="BD17" s="152"/>
      <c r="BE17" s="152"/>
      <c r="BF17" s="152"/>
      <c r="BG17" s="152"/>
      <c r="BH17" s="152"/>
      <c r="BI17" s="152"/>
      <c r="BJ17" s="152"/>
      <c r="BK17" s="153"/>
      <c r="BL17" s="146"/>
      <c r="BM17" s="146"/>
    </row>
    <row r="18" spans="1:66" s="144" customFormat="1" ht="30" customHeight="1" thickBot="1" x14ac:dyDescent="0.2">
      <c r="A18" s="146"/>
      <c r="B18" s="143"/>
      <c r="C18" s="295" t="s">
        <v>11</v>
      </c>
      <c r="D18" s="295"/>
      <c r="E18" s="295"/>
      <c r="F18" s="295"/>
      <c r="G18" s="295"/>
      <c r="H18" s="295"/>
      <c r="I18" s="312"/>
      <c r="J18" s="313"/>
      <c r="K18" s="313"/>
      <c r="L18" s="313"/>
      <c r="M18" s="313"/>
      <c r="N18" s="313"/>
      <c r="O18" s="313"/>
      <c r="P18" s="397"/>
      <c r="Q18" s="397"/>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98"/>
      <c r="AU18" s="389" t="s">
        <v>12</v>
      </c>
      <c r="AV18" s="389"/>
      <c r="AW18" s="389"/>
      <c r="AX18" s="389"/>
      <c r="AY18" s="389"/>
      <c r="AZ18" s="54"/>
      <c r="BA18" s="55"/>
      <c r="BB18" s="55"/>
      <c r="BC18" s="55"/>
      <c r="BD18" s="55"/>
      <c r="BE18" s="56"/>
      <c r="BF18" s="56"/>
      <c r="BG18" s="56"/>
      <c r="BH18" s="56"/>
      <c r="BI18" s="56"/>
      <c r="BJ18" s="56"/>
      <c r="BK18" s="57"/>
      <c r="BL18" s="63"/>
      <c r="BM18" s="63"/>
    </row>
    <row r="19" spans="1:66" s="144" customFormat="1" ht="15" customHeight="1" thickTop="1" x14ac:dyDescent="0.15">
      <c r="A19" s="146"/>
      <c r="B19" s="387" t="s">
        <v>14</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10"/>
      <c r="BF19" s="11"/>
      <c r="BG19" s="11"/>
      <c r="BH19" s="11"/>
      <c r="BI19" s="11"/>
      <c r="BJ19" s="11"/>
      <c r="BK19" s="11"/>
      <c r="BL19" s="2"/>
      <c r="BM19" s="146"/>
    </row>
    <row r="20" spans="1:66" s="144" customFormat="1" ht="15" customHeight="1" x14ac:dyDescent="0.15">
      <c r="A20" s="146"/>
      <c r="B20" s="143"/>
      <c r="C20" s="295" t="s">
        <v>5</v>
      </c>
      <c r="D20" s="295"/>
      <c r="E20" s="295"/>
      <c r="F20" s="295"/>
      <c r="G20" s="295"/>
      <c r="H20" s="296"/>
      <c r="I20" s="312"/>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145"/>
      <c r="BF20" s="146"/>
      <c r="BG20" s="146"/>
      <c r="BH20" s="146"/>
      <c r="BI20" s="146"/>
      <c r="BJ20" s="146"/>
      <c r="BK20" s="146"/>
      <c r="BL20" s="146"/>
      <c r="BM20" s="146"/>
    </row>
    <row r="21" spans="1:66" s="144" customFormat="1" ht="30" customHeight="1" x14ac:dyDescent="0.15">
      <c r="A21" s="146"/>
      <c r="B21" s="154"/>
      <c r="C21" s="295" t="s">
        <v>13</v>
      </c>
      <c r="D21" s="295"/>
      <c r="E21" s="295"/>
      <c r="F21" s="295"/>
      <c r="G21" s="295"/>
      <c r="H21" s="296"/>
      <c r="I21" s="390"/>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91"/>
      <c r="BE21" s="320"/>
      <c r="BF21" s="254"/>
      <c r="BG21" s="321"/>
      <c r="BH21" s="321"/>
      <c r="BI21" s="321"/>
      <c r="BJ21" s="321"/>
      <c r="BK21" s="321"/>
      <c r="BL21" s="321"/>
      <c r="BM21" s="321"/>
      <c r="BN21" s="321"/>
    </row>
    <row r="22" spans="1:66" s="144" customFormat="1" ht="15" customHeight="1" x14ac:dyDescent="0.15">
      <c r="A22" s="146"/>
      <c r="B22" s="387" t="s">
        <v>15</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145"/>
      <c r="BF22" s="146"/>
      <c r="BG22" s="146"/>
      <c r="BH22" s="146"/>
      <c r="BI22" s="146"/>
      <c r="BJ22" s="146"/>
      <c r="BK22" s="146"/>
      <c r="BL22" s="146"/>
    </row>
    <row r="23" spans="1:66" s="144" customFormat="1" ht="15" customHeight="1" x14ac:dyDescent="0.15">
      <c r="A23" s="146"/>
      <c r="B23" s="143"/>
      <c r="C23" s="295" t="s">
        <v>5</v>
      </c>
      <c r="D23" s="295"/>
      <c r="E23" s="295"/>
      <c r="F23" s="295"/>
      <c r="G23" s="295"/>
      <c r="H23" s="296"/>
      <c r="I23" s="312"/>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145"/>
      <c r="BF23" s="146"/>
      <c r="BG23" s="146"/>
      <c r="BH23" s="146"/>
      <c r="BI23" s="146"/>
      <c r="BJ23" s="146"/>
      <c r="BK23" s="146"/>
      <c r="BL23" s="146"/>
    </row>
    <row r="24" spans="1:66" s="144" customFormat="1" ht="30" customHeight="1" thickBot="1" x14ac:dyDescent="0.2">
      <c r="A24" s="146"/>
      <c r="B24" s="37"/>
      <c r="C24" s="256" t="s">
        <v>19</v>
      </c>
      <c r="D24" s="256"/>
      <c r="E24" s="256"/>
      <c r="F24" s="256"/>
      <c r="G24" s="256"/>
      <c r="H24" s="314"/>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8"/>
      <c r="AN24" s="318"/>
      <c r="AO24" s="318"/>
      <c r="AP24" s="318"/>
      <c r="AQ24" s="318"/>
      <c r="AR24" s="318"/>
      <c r="AS24" s="318"/>
      <c r="AT24" s="318"/>
      <c r="AU24" s="318"/>
      <c r="AV24" s="318"/>
      <c r="AW24" s="318"/>
      <c r="AX24" s="318"/>
      <c r="AY24" s="318"/>
      <c r="AZ24" s="318"/>
      <c r="BA24" s="318"/>
      <c r="BB24" s="318"/>
      <c r="BC24" s="318"/>
      <c r="BD24" s="319"/>
      <c r="BE24" s="320"/>
      <c r="BF24" s="254"/>
      <c r="BG24" s="321"/>
      <c r="BH24" s="321"/>
      <c r="BI24" s="321"/>
      <c r="BJ24" s="321"/>
      <c r="BK24" s="321"/>
      <c r="BL24" s="321"/>
      <c r="BM24" s="321"/>
      <c r="BN24" s="321"/>
    </row>
    <row r="25" spans="1:66" s="144" customFormat="1" ht="15" customHeight="1" thickTop="1" thickBot="1" x14ac:dyDescent="0.2">
      <c r="A25" s="2"/>
      <c r="B25" s="341" t="s">
        <v>105</v>
      </c>
      <c r="C25" s="341"/>
      <c r="D25" s="341"/>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9"/>
      <c r="AN25" s="7"/>
      <c r="AO25" s="7"/>
      <c r="AP25" s="7"/>
      <c r="AQ25" s="7"/>
      <c r="AR25" s="7"/>
      <c r="AS25" s="7"/>
      <c r="AT25" s="7"/>
      <c r="AU25" s="7"/>
      <c r="AV25" s="7"/>
      <c r="AW25" s="7"/>
      <c r="AX25" s="7"/>
      <c r="AY25" s="7"/>
      <c r="AZ25" s="7"/>
      <c r="BA25" s="7"/>
      <c r="BB25" s="7"/>
      <c r="BC25" s="7"/>
      <c r="BD25" s="7"/>
      <c r="BE25" s="146"/>
      <c r="BF25" s="146"/>
      <c r="BG25" s="146"/>
      <c r="BH25" s="146"/>
      <c r="BI25" s="146"/>
      <c r="BJ25" s="146"/>
      <c r="BK25" s="146"/>
      <c r="BL25" s="146"/>
    </row>
    <row r="26" spans="1:66" s="144" customFormat="1" ht="30" customHeight="1" thickTop="1" thickBot="1" x14ac:dyDescent="0.2">
      <c r="A26" s="32"/>
      <c r="B26" s="380"/>
      <c r="C26" s="380"/>
      <c r="D26" s="380"/>
      <c r="E26" s="342" t="s">
        <v>48</v>
      </c>
      <c r="F26" s="342"/>
      <c r="G26" s="342"/>
      <c r="H26" s="342"/>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1"/>
      <c r="AG26" s="341"/>
      <c r="AH26" s="341"/>
      <c r="AI26" s="341"/>
      <c r="AJ26" s="341"/>
      <c r="AK26" s="341"/>
      <c r="AL26" s="341"/>
      <c r="AM26" s="145"/>
      <c r="AN26" s="146"/>
      <c r="AO26" s="146"/>
      <c r="AP26" s="146"/>
      <c r="AQ26" s="146"/>
      <c r="AR26" s="146"/>
      <c r="AS26" s="146"/>
      <c r="AT26" s="146"/>
      <c r="AU26" s="112"/>
      <c r="AV26" s="112"/>
      <c r="AW26" s="112"/>
      <c r="AX26" s="112"/>
      <c r="AY26" s="112"/>
      <c r="AZ26" s="112"/>
      <c r="BA26" s="112"/>
      <c r="BB26" s="112"/>
      <c r="BC26" s="112"/>
      <c r="BD26" s="112"/>
      <c r="BE26" s="112"/>
      <c r="BF26" s="112"/>
      <c r="BG26" s="112"/>
      <c r="BH26" s="112"/>
      <c r="BI26" s="112"/>
      <c r="BJ26" s="112"/>
      <c r="BK26" s="112"/>
      <c r="BL26" s="112"/>
    </row>
    <row r="27" spans="1:66" s="144" customFormat="1" ht="15" customHeight="1" thickTop="1" x14ac:dyDescent="0.15">
      <c r="A27" s="146"/>
      <c r="B27" s="334" t="s">
        <v>17</v>
      </c>
      <c r="C27" s="258"/>
      <c r="D27" s="258"/>
      <c r="E27" s="258"/>
      <c r="F27" s="258"/>
      <c r="G27" s="258"/>
      <c r="H27" s="258"/>
      <c r="I27" s="258"/>
      <c r="J27" s="258"/>
      <c r="K27" s="258"/>
      <c r="L27" s="258"/>
      <c r="M27" s="258"/>
      <c r="N27" s="258"/>
      <c r="O27" s="258"/>
      <c r="P27" s="258"/>
      <c r="Q27" s="358" t="s">
        <v>18</v>
      </c>
      <c r="R27" s="295"/>
      <c r="S27" s="295"/>
      <c r="T27" s="295"/>
      <c r="U27" s="295"/>
      <c r="V27" s="295"/>
      <c r="W27" s="295"/>
      <c r="X27" s="295"/>
      <c r="Y27" s="295"/>
      <c r="Z27" s="295"/>
      <c r="AA27" s="295"/>
      <c r="AB27" s="295"/>
      <c r="AC27" s="295"/>
      <c r="AD27" s="295"/>
      <c r="AE27" s="383"/>
      <c r="AF27" s="337" t="s">
        <v>16</v>
      </c>
      <c r="AG27" s="335"/>
      <c r="AH27" s="335"/>
      <c r="AI27" s="335"/>
      <c r="AJ27" s="335"/>
      <c r="AK27" s="335"/>
      <c r="AL27" s="338"/>
      <c r="AM27" s="38"/>
      <c r="AN27" s="146"/>
      <c r="AO27" s="146"/>
      <c r="AP27" s="146"/>
      <c r="AQ27" s="146"/>
      <c r="AR27" s="2" t="s">
        <v>26</v>
      </c>
      <c r="AS27" s="146"/>
      <c r="AT27" s="146"/>
      <c r="AU27" s="146"/>
      <c r="AV27" s="146"/>
      <c r="AW27" s="146"/>
      <c r="AX27" s="146"/>
      <c r="AY27" s="146"/>
      <c r="AZ27" s="146"/>
      <c r="BA27" s="146"/>
      <c r="BB27" s="146"/>
      <c r="BC27" s="146"/>
      <c r="BD27" s="146"/>
      <c r="BE27" s="146"/>
      <c r="BF27" s="146"/>
      <c r="BG27" s="146"/>
      <c r="BH27" s="146"/>
      <c r="BI27" s="146"/>
      <c r="BJ27" s="112"/>
    </row>
    <row r="28" spans="1:66" s="144" customFormat="1" ht="30" customHeight="1" thickBot="1" x14ac:dyDescent="0.2">
      <c r="A28" s="146"/>
      <c r="B28" s="381"/>
      <c r="C28" s="382"/>
      <c r="D28" s="382"/>
      <c r="E28" s="382"/>
      <c r="F28" s="382"/>
      <c r="G28" s="382"/>
      <c r="H28" s="382"/>
      <c r="I28" s="382"/>
      <c r="J28" s="382"/>
      <c r="K28" s="382"/>
      <c r="L28" s="382"/>
      <c r="M28" s="382"/>
      <c r="N28" s="382"/>
      <c r="O28" s="382"/>
      <c r="P28" s="382"/>
      <c r="Q28" s="384"/>
      <c r="R28" s="382"/>
      <c r="S28" s="382"/>
      <c r="T28" s="382"/>
      <c r="U28" s="382"/>
      <c r="V28" s="382"/>
      <c r="W28" s="382"/>
      <c r="X28" s="382"/>
      <c r="Y28" s="382"/>
      <c r="Z28" s="382"/>
      <c r="AA28" s="382"/>
      <c r="AB28" s="382"/>
      <c r="AC28" s="382"/>
      <c r="AD28" s="382"/>
      <c r="AE28" s="385"/>
      <c r="AF28" s="58"/>
      <c r="AG28" s="59"/>
      <c r="AH28" s="59"/>
      <c r="AI28" s="60"/>
      <c r="AJ28" s="61"/>
      <c r="AK28" s="59"/>
      <c r="AL28" s="62"/>
      <c r="AM28" s="131"/>
      <c r="AN28" s="146"/>
      <c r="AO28" s="146"/>
      <c r="AP28" s="146"/>
      <c r="AQ28" s="146"/>
      <c r="AS28" s="146"/>
      <c r="AT28" s="2" t="s">
        <v>30</v>
      </c>
      <c r="AU28" s="146"/>
      <c r="AV28" s="146"/>
      <c r="AW28" s="146"/>
      <c r="AX28" s="146"/>
      <c r="AY28" s="146"/>
      <c r="AZ28" s="146"/>
      <c r="BA28" s="146"/>
      <c r="BB28" s="146"/>
      <c r="BC28" s="146"/>
      <c r="BD28" s="146"/>
      <c r="BE28" s="146"/>
      <c r="BF28" s="146"/>
      <c r="BG28" s="146"/>
      <c r="BH28" s="146"/>
      <c r="BI28" s="146"/>
    </row>
    <row r="29" spans="1:66" s="144" customFormat="1" ht="15" customHeight="1" thickTop="1" thickBot="1" x14ac:dyDescent="0.2">
      <c r="A29" s="146"/>
      <c r="B29" s="298" t="s">
        <v>106</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386" t="s">
        <v>174</v>
      </c>
      <c r="AG29" s="335"/>
      <c r="AH29" s="335"/>
      <c r="AI29" s="335"/>
      <c r="AJ29" s="335"/>
      <c r="AK29" s="335"/>
      <c r="AL29" s="336"/>
      <c r="AM29" s="155"/>
      <c r="AN29" s="146"/>
      <c r="AO29" s="146"/>
      <c r="AP29" s="146"/>
      <c r="AQ29" s="146"/>
      <c r="AY29" s="310"/>
      <c r="AZ29" s="310"/>
      <c r="BA29" s="311"/>
      <c r="BB29" s="311"/>
      <c r="BC29" s="310" t="s">
        <v>29</v>
      </c>
      <c r="BD29" s="311"/>
      <c r="BE29" s="311"/>
      <c r="BF29" s="310" t="s">
        <v>28</v>
      </c>
      <c r="BG29" s="311"/>
      <c r="BH29" s="311"/>
      <c r="BI29" s="310" t="s">
        <v>27</v>
      </c>
    </row>
    <row r="30" spans="1:66" s="144" customFormat="1" ht="15" customHeight="1" thickTop="1" x14ac:dyDescent="0.15">
      <c r="A30" s="146"/>
      <c r="B30" s="279"/>
      <c r="C30" s="280"/>
      <c r="D30" s="281"/>
      <c r="E30" s="285" t="s">
        <v>49</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9"/>
      <c r="AG30" s="291"/>
      <c r="AH30" s="291"/>
      <c r="AI30" s="291"/>
      <c r="AJ30" s="291"/>
      <c r="AK30" s="291"/>
      <c r="AL30" s="293"/>
      <c r="AM30" s="146"/>
      <c r="AN30" s="146"/>
      <c r="AO30" s="146"/>
      <c r="AP30" s="155"/>
      <c r="AQ30" s="146"/>
      <c r="AR30" s="321" t="s">
        <v>182</v>
      </c>
      <c r="AS30" s="321"/>
      <c r="AT30" s="321"/>
      <c r="AY30" s="310"/>
      <c r="AZ30" s="310"/>
      <c r="BA30" s="311"/>
      <c r="BB30" s="311"/>
      <c r="BC30" s="310"/>
      <c r="BD30" s="311"/>
      <c r="BE30" s="311"/>
      <c r="BF30" s="310"/>
      <c r="BG30" s="311"/>
      <c r="BH30" s="311"/>
      <c r="BI30" s="310"/>
    </row>
    <row r="31" spans="1:66" s="144" customFormat="1" ht="15" customHeight="1" thickBot="1" x14ac:dyDescent="0.2">
      <c r="A31" s="146"/>
      <c r="B31" s="282"/>
      <c r="C31" s="283"/>
      <c r="D31" s="284"/>
      <c r="E31" s="287"/>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90"/>
      <c r="AG31" s="292"/>
      <c r="AH31" s="292"/>
      <c r="AI31" s="292"/>
      <c r="AJ31" s="292"/>
      <c r="AK31" s="292"/>
      <c r="AL31" s="294"/>
      <c r="AM31" s="146"/>
      <c r="AN31" s="146"/>
      <c r="AO31" s="146"/>
      <c r="AP31" s="155"/>
      <c r="AQ31" s="146"/>
      <c r="AR31" s="270" t="s">
        <v>116</v>
      </c>
      <c r="AS31" s="270"/>
      <c r="AT31" s="270"/>
      <c r="AU31" s="17"/>
      <c r="AV31" s="266"/>
      <c r="AW31" s="266"/>
      <c r="AX31" s="266"/>
      <c r="AY31" s="266"/>
      <c r="AZ31" s="266"/>
      <c r="BA31" s="266"/>
      <c r="BB31" s="266"/>
      <c r="BC31" s="266"/>
      <c r="BD31" s="266"/>
      <c r="BE31" s="266"/>
      <c r="BF31" s="266"/>
      <c r="BG31" s="266"/>
      <c r="BH31" s="266"/>
      <c r="BI31" s="266"/>
      <c r="BJ31" s="266"/>
      <c r="BK31" s="266"/>
      <c r="BL31" s="266"/>
      <c r="BM31" s="266"/>
      <c r="BN31" s="266"/>
    </row>
    <row r="32" spans="1:66" s="144" customFormat="1" ht="15" customHeight="1" thickTop="1" x14ac:dyDescent="0.15">
      <c r="A32" s="36"/>
      <c r="B32" s="334" t="s">
        <v>175</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335"/>
      <c r="AN32" s="335"/>
      <c r="AO32" s="336"/>
      <c r="AP32" s="35"/>
      <c r="AQ32" s="146"/>
      <c r="AR32" s="270"/>
      <c r="AS32" s="270"/>
      <c r="AT32" s="270"/>
      <c r="AU32" s="17"/>
      <c r="AV32" s="266"/>
      <c r="AW32" s="266"/>
      <c r="AX32" s="266"/>
      <c r="AY32" s="266"/>
      <c r="AZ32" s="266"/>
      <c r="BA32" s="266"/>
      <c r="BB32" s="266"/>
      <c r="BC32" s="266"/>
      <c r="BD32" s="266"/>
      <c r="BE32" s="266"/>
      <c r="BF32" s="266"/>
      <c r="BG32" s="266"/>
      <c r="BH32" s="266"/>
      <c r="BI32" s="266"/>
      <c r="BJ32" s="266"/>
      <c r="BK32" s="266"/>
      <c r="BL32" s="266"/>
      <c r="BM32" s="266"/>
      <c r="BN32" s="266"/>
    </row>
    <row r="33" spans="1:72" s="144" customFormat="1" ht="15" customHeight="1" x14ac:dyDescent="0.15">
      <c r="A33" s="36"/>
      <c r="B33" s="395"/>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3"/>
      <c r="AP33" s="333"/>
      <c r="AQ33" s="20"/>
      <c r="AR33" s="270" t="s">
        <v>31</v>
      </c>
      <c r="AS33" s="270"/>
      <c r="AT33" s="270"/>
      <c r="AU33" s="17"/>
      <c r="AV33" s="266"/>
      <c r="AW33" s="266"/>
      <c r="AX33" s="266"/>
      <c r="AY33" s="266"/>
      <c r="AZ33" s="266"/>
      <c r="BA33" s="266"/>
      <c r="BB33" s="266"/>
      <c r="BC33" s="266"/>
      <c r="BD33" s="266"/>
      <c r="BE33" s="266"/>
      <c r="BF33" s="266"/>
      <c r="BG33" s="266"/>
      <c r="BH33" s="266"/>
      <c r="BI33" s="266"/>
      <c r="BJ33" s="266"/>
      <c r="BK33" s="266"/>
      <c r="BL33" s="266"/>
      <c r="BM33" s="266"/>
      <c r="BN33" s="266"/>
    </row>
    <row r="34" spans="1:72" s="144" customFormat="1" ht="15" customHeight="1" thickBot="1" x14ac:dyDescent="0.2">
      <c r="A34" s="36"/>
      <c r="B34" s="396"/>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309"/>
      <c r="AG34" s="309"/>
      <c r="AH34" s="309"/>
      <c r="AI34" s="309"/>
      <c r="AJ34" s="309"/>
      <c r="AK34" s="309"/>
      <c r="AL34" s="309"/>
      <c r="AM34" s="309"/>
      <c r="AN34" s="309"/>
      <c r="AO34" s="379"/>
      <c r="AP34" s="333"/>
      <c r="AQ34" s="20"/>
      <c r="AR34" s="270"/>
      <c r="AS34" s="270"/>
      <c r="AT34" s="270"/>
      <c r="AU34" s="17"/>
      <c r="AV34" s="266"/>
      <c r="AW34" s="266"/>
      <c r="AX34" s="266"/>
      <c r="AY34" s="266"/>
      <c r="AZ34" s="266"/>
      <c r="BA34" s="266"/>
      <c r="BB34" s="266"/>
      <c r="BC34" s="266"/>
      <c r="BD34" s="266"/>
      <c r="BE34" s="266"/>
      <c r="BF34" s="266"/>
      <c r="BG34" s="266"/>
      <c r="BH34" s="266"/>
      <c r="BI34" s="266"/>
      <c r="BJ34" s="266"/>
      <c r="BK34" s="266"/>
      <c r="BL34" s="266"/>
      <c r="BM34" s="266"/>
      <c r="BN34" s="266"/>
    </row>
    <row r="35" spans="1:72" s="144" customFormat="1" ht="15" customHeight="1" thickTop="1" x14ac:dyDescent="0.15">
      <c r="A35" s="146"/>
      <c r="B35" s="339" t="s">
        <v>32</v>
      </c>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37" t="s">
        <v>16</v>
      </c>
      <c r="AG35" s="335"/>
      <c r="AH35" s="335"/>
      <c r="AI35" s="335"/>
      <c r="AJ35" s="335"/>
      <c r="AK35" s="335"/>
      <c r="AL35" s="338"/>
      <c r="AM35" s="7"/>
      <c r="AN35" s="7"/>
      <c r="AO35" s="7"/>
      <c r="AP35" s="155"/>
      <c r="AQ35" s="146"/>
      <c r="AR35" s="254" t="s">
        <v>12</v>
      </c>
      <c r="AS35" s="254"/>
      <c r="AT35" s="254"/>
      <c r="AU35" s="2"/>
      <c r="AV35" s="267"/>
      <c r="AW35" s="267"/>
      <c r="AX35" s="267"/>
      <c r="AY35" s="267"/>
      <c r="AZ35" s="267"/>
      <c r="BA35" s="267"/>
      <c r="BB35" s="267"/>
      <c r="BC35" s="267"/>
      <c r="BD35" s="267"/>
      <c r="BE35" s="267"/>
      <c r="BF35" s="267"/>
      <c r="BG35" s="267"/>
      <c r="BH35" s="267"/>
      <c r="BI35" s="267"/>
      <c r="BJ35" s="267"/>
      <c r="BK35" s="267"/>
      <c r="BL35" s="267"/>
      <c r="BM35" s="267"/>
      <c r="BN35" s="267"/>
    </row>
    <row r="36" spans="1:72" s="144" customFormat="1" ht="15" customHeight="1" x14ac:dyDescent="0.15">
      <c r="A36" s="146"/>
      <c r="B36" s="322"/>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6"/>
      <c r="AF36" s="328"/>
      <c r="AG36" s="273"/>
      <c r="AH36" s="273"/>
      <c r="AI36" s="275"/>
      <c r="AJ36" s="271"/>
      <c r="AK36" s="273"/>
      <c r="AL36" s="275"/>
      <c r="AM36" s="146"/>
      <c r="AN36" s="146"/>
      <c r="AO36" s="146"/>
      <c r="AP36" s="146"/>
      <c r="AQ36" s="146"/>
      <c r="AR36" s="254"/>
      <c r="AS36" s="254"/>
      <c r="AT36" s="254"/>
      <c r="AV36" s="267"/>
      <c r="AW36" s="267"/>
      <c r="AX36" s="267"/>
      <c r="AY36" s="267"/>
      <c r="AZ36" s="267"/>
      <c r="BA36" s="267"/>
      <c r="BB36" s="267"/>
      <c r="BC36" s="267"/>
      <c r="BD36" s="267"/>
      <c r="BE36" s="267"/>
      <c r="BF36" s="267"/>
      <c r="BG36" s="267"/>
      <c r="BH36" s="267"/>
      <c r="BI36" s="267"/>
      <c r="BJ36" s="267"/>
      <c r="BK36" s="267"/>
      <c r="BL36" s="267"/>
      <c r="BM36" s="267"/>
      <c r="BN36" s="267"/>
    </row>
    <row r="37" spans="1:72" s="144" customFormat="1" ht="15" customHeight="1" thickBot="1" x14ac:dyDescent="0.2">
      <c r="A37" s="146"/>
      <c r="B37" s="324"/>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7"/>
      <c r="AF37" s="329"/>
      <c r="AG37" s="330"/>
      <c r="AH37" s="330"/>
      <c r="AI37" s="331"/>
      <c r="AJ37" s="332"/>
      <c r="AK37" s="330"/>
      <c r="AL37" s="331"/>
      <c r="AM37" s="146"/>
      <c r="AN37" s="146"/>
      <c r="AO37" s="146"/>
      <c r="AP37" s="146"/>
      <c r="AQ37" s="146"/>
    </row>
    <row r="38" spans="1:72" s="144" customFormat="1" ht="15" customHeight="1" thickTop="1" thickBot="1" x14ac:dyDescent="0.2">
      <c r="A38" s="146"/>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02" t="s">
        <v>176</v>
      </c>
      <c r="AG38" s="303"/>
      <c r="AH38" s="303"/>
      <c r="AI38" s="303"/>
      <c r="AJ38" s="303"/>
      <c r="AK38" s="303"/>
      <c r="AL38" s="304"/>
      <c r="AM38" s="145"/>
      <c r="AN38" s="146"/>
      <c r="AO38" s="146"/>
      <c r="AP38" s="146"/>
      <c r="AS38" s="265" t="s">
        <v>177</v>
      </c>
      <c r="AT38" s="265"/>
      <c r="AU38" s="265"/>
      <c r="AV38" s="265"/>
      <c r="AW38" s="265"/>
      <c r="AX38" s="265"/>
      <c r="AY38" s="265"/>
      <c r="AZ38" s="265"/>
      <c r="BA38" s="265"/>
      <c r="BB38" s="265"/>
      <c r="BC38" s="265"/>
      <c r="BD38" s="265"/>
      <c r="BE38" s="265"/>
      <c r="BF38" s="265"/>
      <c r="BG38" s="265"/>
      <c r="BH38" s="265"/>
      <c r="BI38" s="265"/>
      <c r="BJ38" s="265"/>
      <c r="BK38" s="265"/>
      <c r="BL38" s="265"/>
    </row>
    <row r="39" spans="1:72" s="144" customFormat="1" ht="15" customHeight="1" thickTop="1" x14ac:dyDescent="0.15">
      <c r="A39" s="146"/>
      <c r="B39" s="279"/>
      <c r="C39" s="280"/>
      <c r="D39" s="281"/>
      <c r="E39" s="305" t="s">
        <v>49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7"/>
      <c r="AG39" s="291"/>
      <c r="AH39" s="291"/>
      <c r="AI39" s="291"/>
      <c r="AJ39" s="291"/>
      <c r="AK39" s="291"/>
      <c r="AL39" s="293"/>
      <c r="AM39" s="146"/>
      <c r="AN39" s="146"/>
      <c r="AO39" s="146"/>
      <c r="AP39" s="146"/>
      <c r="AR39" s="17"/>
      <c r="AS39" s="265"/>
      <c r="AT39" s="265"/>
      <c r="AU39" s="265"/>
      <c r="AV39" s="265"/>
      <c r="AW39" s="265"/>
      <c r="AX39" s="265"/>
      <c r="AY39" s="265"/>
      <c r="AZ39" s="265"/>
      <c r="BA39" s="265"/>
      <c r="BB39" s="265"/>
      <c r="BC39" s="265"/>
      <c r="BD39" s="265"/>
      <c r="BE39" s="265"/>
      <c r="BF39" s="265"/>
      <c r="BG39" s="265"/>
      <c r="BH39" s="265"/>
      <c r="BI39" s="265"/>
      <c r="BJ39" s="265"/>
      <c r="BK39" s="265"/>
      <c r="BL39" s="265"/>
      <c r="BM39" s="17"/>
    </row>
    <row r="40" spans="1:72" s="144" customFormat="1" ht="15" customHeight="1" thickBot="1" x14ac:dyDescent="0.2">
      <c r="A40" s="146"/>
      <c r="B40" s="282"/>
      <c r="C40" s="283"/>
      <c r="D40" s="284"/>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8"/>
      <c r="AG40" s="309"/>
      <c r="AH40" s="309"/>
      <c r="AI40" s="309"/>
      <c r="AJ40" s="309"/>
      <c r="AK40" s="309"/>
      <c r="AL40" s="379"/>
      <c r="AM40" s="146"/>
      <c r="AN40" s="146"/>
      <c r="AO40" s="146"/>
      <c r="AP40" s="146"/>
      <c r="AT40" s="268" t="s">
        <v>178</v>
      </c>
      <c r="AU40" s="268"/>
      <c r="AV40" s="268"/>
      <c r="AW40" s="268"/>
      <c r="AX40" s="118"/>
      <c r="AY40" s="266"/>
      <c r="AZ40" s="266"/>
      <c r="BA40" s="266"/>
      <c r="BB40" s="266"/>
      <c r="BC40" s="266"/>
      <c r="BD40" s="266"/>
      <c r="BE40" s="266"/>
      <c r="BF40" s="266"/>
      <c r="BG40" s="266"/>
      <c r="BH40" s="266"/>
      <c r="BI40" s="266"/>
      <c r="BJ40" s="266"/>
      <c r="BK40" s="266"/>
      <c r="BL40" s="266"/>
      <c r="BM40" s="266"/>
      <c r="BN40" s="266"/>
    </row>
    <row r="41" spans="1:72" s="144" customFormat="1" ht="15" customHeight="1" thickTop="1" x14ac:dyDescent="0.15">
      <c r="A41" s="146"/>
      <c r="B41" s="257" t="s">
        <v>21</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97"/>
      <c r="AB41" s="257" t="s">
        <v>22</v>
      </c>
      <c r="AC41" s="258"/>
      <c r="AD41" s="258"/>
      <c r="AE41" s="258"/>
      <c r="AF41" s="258"/>
      <c r="AG41" s="258"/>
      <c r="AH41" s="258"/>
      <c r="AI41" s="258"/>
      <c r="AJ41" s="258"/>
      <c r="AK41" s="258"/>
      <c r="AL41" s="258"/>
      <c r="AM41" s="295"/>
      <c r="AN41" s="295"/>
      <c r="AO41" s="296"/>
      <c r="AS41" s="118"/>
      <c r="AT41" s="269" t="s">
        <v>179</v>
      </c>
      <c r="AU41" s="269"/>
      <c r="AV41" s="269"/>
      <c r="AW41" s="269"/>
      <c r="AX41" s="118"/>
      <c r="AY41" s="266"/>
      <c r="AZ41" s="266"/>
      <c r="BA41" s="266"/>
      <c r="BB41" s="266"/>
      <c r="BC41" s="266"/>
      <c r="BD41" s="266"/>
      <c r="BE41" s="266"/>
      <c r="BF41" s="266"/>
      <c r="BG41" s="266"/>
      <c r="BH41" s="266"/>
      <c r="BI41" s="266"/>
      <c r="BJ41" s="266"/>
      <c r="BK41" s="266"/>
      <c r="BL41" s="266"/>
      <c r="BM41" s="266"/>
      <c r="BN41" s="266"/>
    </row>
    <row r="42" spans="1:72" s="144" customFormat="1" ht="15" customHeight="1" x14ac:dyDescent="0.15">
      <c r="A42" s="146"/>
      <c r="B42" s="259"/>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1"/>
      <c r="AB42" s="271"/>
      <c r="AC42" s="273"/>
      <c r="AD42" s="273"/>
      <c r="AE42" s="273"/>
      <c r="AF42" s="273"/>
      <c r="AG42" s="273"/>
      <c r="AH42" s="273"/>
      <c r="AI42" s="273"/>
      <c r="AJ42" s="273"/>
      <c r="AK42" s="273"/>
      <c r="AL42" s="275"/>
      <c r="AM42" s="277" t="s">
        <v>9</v>
      </c>
      <c r="AN42" s="271"/>
      <c r="AO42" s="275"/>
      <c r="AS42" s="270" t="s">
        <v>12</v>
      </c>
      <c r="AT42" s="270"/>
      <c r="AU42" s="270"/>
      <c r="AV42" s="270"/>
      <c r="AW42" s="270"/>
      <c r="AX42" s="17"/>
      <c r="AY42" s="266"/>
      <c r="AZ42" s="266"/>
      <c r="BA42" s="266"/>
      <c r="BB42" s="266"/>
      <c r="BC42" s="266"/>
      <c r="BD42" s="266"/>
      <c r="BE42" s="266"/>
      <c r="BF42" s="266"/>
      <c r="BG42" s="266"/>
      <c r="BH42" s="266"/>
      <c r="BI42" s="266"/>
      <c r="BJ42" s="266"/>
      <c r="BK42" s="266"/>
      <c r="BL42" s="266"/>
      <c r="BM42" s="266"/>
      <c r="BN42" s="266"/>
    </row>
    <row r="43" spans="1:72" s="144" customFormat="1" ht="15" customHeight="1" x14ac:dyDescent="0.15">
      <c r="A43" s="146"/>
      <c r="B43" s="262"/>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4"/>
      <c r="AB43" s="272"/>
      <c r="AC43" s="274"/>
      <c r="AD43" s="274"/>
      <c r="AE43" s="274"/>
      <c r="AF43" s="274"/>
      <c r="AG43" s="274"/>
      <c r="AH43" s="274"/>
      <c r="AI43" s="274"/>
      <c r="AJ43" s="274"/>
      <c r="AK43" s="274"/>
      <c r="AL43" s="276"/>
      <c r="AM43" s="278"/>
      <c r="AN43" s="272"/>
      <c r="AO43" s="276"/>
      <c r="AQ43" s="17"/>
      <c r="AS43" s="270"/>
      <c r="AT43" s="270"/>
      <c r="AU43" s="270"/>
      <c r="AV43" s="270"/>
      <c r="AW43" s="270"/>
      <c r="AX43" s="17"/>
      <c r="AY43" s="266"/>
      <c r="AZ43" s="266"/>
      <c r="BA43" s="266"/>
      <c r="BB43" s="266"/>
      <c r="BC43" s="266"/>
      <c r="BD43" s="266"/>
      <c r="BE43" s="266"/>
      <c r="BF43" s="266"/>
      <c r="BG43" s="266"/>
      <c r="BH43" s="266"/>
      <c r="BI43" s="266"/>
      <c r="BJ43" s="266"/>
      <c r="BK43" s="266"/>
      <c r="BL43" s="266"/>
      <c r="BM43" s="266"/>
      <c r="BN43" s="266"/>
    </row>
    <row r="44" spans="1:72" s="144" customFormat="1" ht="15" customHeight="1" x14ac:dyDescent="0.15">
      <c r="A44" s="146"/>
      <c r="B44" s="255" t="s">
        <v>23</v>
      </c>
      <c r="C44" s="256"/>
      <c r="D44" s="256"/>
      <c r="E44" s="256"/>
      <c r="F44" s="256"/>
      <c r="G44" s="256"/>
      <c r="H44" s="259"/>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1"/>
      <c r="AQ44" s="17"/>
      <c r="AR44" s="17"/>
      <c r="AS44" s="17"/>
      <c r="AT44" s="270" t="s">
        <v>180</v>
      </c>
      <c r="AU44" s="270"/>
      <c r="AV44" s="270"/>
      <c r="AW44" s="270"/>
      <c r="AX44" s="17"/>
      <c r="AY44" s="266"/>
      <c r="AZ44" s="266"/>
      <c r="BA44" s="266"/>
      <c r="BB44" s="266"/>
      <c r="BC44" s="266"/>
      <c r="BD44" s="266"/>
      <c r="BE44" s="266"/>
      <c r="BF44" s="266"/>
      <c r="BG44" s="266"/>
      <c r="BH44" s="266"/>
      <c r="BI44" s="266"/>
      <c r="BJ44" s="266"/>
      <c r="BK44" s="266"/>
      <c r="BL44" s="266"/>
      <c r="BM44" s="266"/>
      <c r="BN44" s="266"/>
      <c r="BO44" s="17"/>
      <c r="BP44" s="17"/>
      <c r="BQ44" s="17"/>
      <c r="BR44" s="17"/>
      <c r="BS44" s="17"/>
      <c r="BT44" s="17"/>
    </row>
    <row r="45" spans="1:72" s="144" customFormat="1" ht="15" customHeight="1" x14ac:dyDescent="0.15">
      <c r="A45" s="146"/>
      <c r="B45" s="257"/>
      <c r="C45" s="258"/>
      <c r="D45" s="258"/>
      <c r="E45" s="258"/>
      <c r="F45" s="258"/>
      <c r="G45" s="258"/>
      <c r="H45" s="262"/>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4"/>
      <c r="AQ45" s="17"/>
      <c r="AR45" s="17"/>
      <c r="AS45" s="17"/>
      <c r="AT45" s="270"/>
      <c r="AU45" s="270"/>
      <c r="AV45" s="270"/>
      <c r="AW45" s="270"/>
      <c r="AX45" s="17"/>
      <c r="AY45" s="266"/>
      <c r="AZ45" s="266"/>
      <c r="BA45" s="266"/>
      <c r="BB45" s="266"/>
      <c r="BC45" s="266"/>
      <c r="BD45" s="266"/>
      <c r="BE45" s="266"/>
      <c r="BF45" s="266"/>
      <c r="BG45" s="266"/>
      <c r="BH45" s="266"/>
      <c r="BI45" s="266"/>
      <c r="BJ45" s="266"/>
      <c r="BK45" s="266"/>
      <c r="BL45" s="266"/>
      <c r="BM45" s="266"/>
      <c r="BN45" s="266"/>
      <c r="BO45" s="17"/>
      <c r="BP45" s="17"/>
      <c r="BQ45" s="17"/>
      <c r="BR45" s="17"/>
      <c r="BS45" s="17"/>
      <c r="BT45" s="17"/>
    </row>
    <row r="46" spans="1:72" ht="13.5" customHeight="1" x14ac:dyDescent="0.15">
      <c r="AW46" s="144"/>
      <c r="AX46" s="144"/>
      <c r="AY46" s="144"/>
      <c r="AZ46" s="144"/>
      <c r="BA46" s="117"/>
      <c r="BB46" s="117"/>
      <c r="BC46" s="117"/>
      <c r="BD46" s="117"/>
      <c r="BE46" s="117"/>
      <c r="BF46" s="117"/>
      <c r="BG46" s="117"/>
      <c r="BH46" s="117"/>
      <c r="BI46" s="117"/>
      <c r="BJ46" s="117"/>
      <c r="BK46" s="117"/>
      <c r="BL46" s="117"/>
      <c r="BM46" s="117"/>
      <c r="BN46" s="117"/>
      <c r="BO46" s="64"/>
      <c r="BP46" s="64"/>
      <c r="BQ46" s="64"/>
    </row>
    <row r="47" spans="1:72" ht="15" customHeight="1" x14ac:dyDescent="0.15">
      <c r="AY47" s="64"/>
      <c r="AZ47" s="64"/>
      <c r="BA47" s="64"/>
      <c r="BB47" s="64"/>
      <c r="BC47" s="64"/>
      <c r="BD47" s="64"/>
      <c r="BE47" s="64"/>
      <c r="BF47" s="64"/>
      <c r="BG47" s="64"/>
      <c r="BH47" s="64"/>
      <c r="BI47" s="64"/>
      <c r="BJ47" s="64"/>
      <c r="BK47" s="64"/>
      <c r="BL47" s="64"/>
      <c r="BM47" s="64"/>
      <c r="BN47" s="64"/>
      <c r="BO47" s="64"/>
      <c r="BP47" s="64"/>
      <c r="BQ47" s="64"/>
    </row>
    <row r="48" spans="1:72" ht="15" customHeight="1" x14ac:dyDescent="0.15">
      <c r="BO48" s="64"/>
      <c r="BP48" s="64"/>
      <c r="BQ48" s="64"/>
    </row>
  </sheetData>
  <mergeCells count="293">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ageMargins left="0.70866141732283472" right="0" top="0.74803149606299213" bottom="0.3937007874015748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0"/>
  <sheetViews>
    <sheetView showGridLines="0" zoomScale="96" zoomScaleNormal="96" workbookViewId="0">
      <selection activeCell="J7" sqref="J7:S7"/>
    </sheetView>
  </sheetViews>
  <sheetFormatPr defaultColWidth="3.75" defaultRowHeight="13.5" x14ac:dyDescent="0.15"/>
  <cols>
    <col min="1" max="1" width="3.75" style="78"/>
    <col min="2" max="2" width="3.75" style="84"/>
    <col min="3" max="16384" width="3.75" style="78"/>
  </cols>
  <sheetData>
    <row r="1" spans="1:26" ht="18" customHeight="1" x14ac:dyDescent="0.15">
      <c r="A1" s="138" t="s">
        <v>166</v>
      </c>
    </row>
    <row r="2" spans="1:26" ht="18.600000000000001" customHeight="1" x14ac:dyDescent="0.15">
      <c r="B2" s="77" t="s">
        <v>135</v>
      </c>
    </row>
    <row r="4" spans="1:26" ht="18.600000000000001" customHeight="1" x14ac:dyDescent="0.15">
      <c r="B4" s="79" t="s">
        <v>136</v>
      </c>
    </row>
    <row r="5" spans="1:26" ht="18.600000000000001" customHeight="1" x14ac:dyDescent="0.15">
      <c r="B5" s="235" t="s">
        <v>51</v>
      </c>
      <c r="C5" s="236"/>
      <c r="D5" s="236"/>
      <c r="E5" s="236"/>
      <c r="F5" s="236"/>
      <c r="G5" s="236"/>
      <c r="H5" s="236"/>
      <c r="I5" s="237"/>
      <c r="J5" s="203"/>
      <c r="K5" s="204"/>
      <c r="L5" s="204"/>
      <c r="M5" s="205"/>
      <c r="N5" s="106" t="s">
        <v>87</v>
      </c>
      <c r="O5" s="80"/>
      <c r="P5" s="78" t="s">
        <v>109</v>
      </c>
      <c r="Q5" s="81"/>
      <c r="R5" s="81"/>
      <c r="S5" s="81"/>
    </row>
    <row r="6" spans="1:26" ht="18.600000000000001" customHeight="1" x14ac:dyDescent="0.15">
      <c r="B6" s="235" t="s">
        <v>52</v>
      </c>
      <c r="C6" s="236"/>
      <c r="D6" s="236"/>
      <c r="E6" s="236"/>
      <c r="F6" s="236"/>
      <c r="G6" s="236"/>
      <c r="H6" s="236"/>
      <c r="I6" s="237"/>
      <c r="J6" s="203"/>
      <c r="K6" s="204"/>
      <c r="L6" s="204"/>
      <c r="M6" s="204"/>
      <c r="N6" s="204"/>
      <c r="O6" s="204"/>
      <c r="P6" s="204"/>
      <c r="Q6" s="204"/>
      <c r="R6" s="204"/>
      <c r="S6" s="205"/>
      <c r="T6" s="78" t="s">
        <v>89</v>
      </c>
    </row>
    <row r="7" spans="1:26" ht="18.600000000000001" customHeight="1" x14ac:dyDescent="0.15">
      <c r="B7" s="235" t="s">
        <v>53</v>
      </c>
      <c r="C7" s="236"/>
      <c r="D7" s="236"/>
      <c r="E7" s="236"/>
      <c r="F7" s="236"/>
      <c r="G7" s="236"/>
      <c r="H7" s="236"/>
      <c r="I7" s="237"/>
      <c r="J7" s="203"/>
      <c r="K7" s="204"/>
      <c r="L7" s="204"/>
      <c r="M7" s="204"/>
      <c r="N7" s="204"/>
      <c r="O7" s="204"/>
      <c r="P7" s="204"/>
      <c r="Q7" s="204"/>
      <c r="R7" s="204"/>
      <c r="S7" s="205"/>
    </row>
    <row r="8" spans="1:26" ht="18.600000000000001" customHeight="1" x14ac:dyDescent="0.15">
      <c r="B8" s="235" t="s">
        <v>54</v>
      </c>
      <c r="C8" s="236"/>
      <c r="D8" s="236"/>
      <c r="E8" s="236"/>
      <c r="F8" s="236"/>
      <c r="G8" s="236"/>
      <c r="H8" s="236"/>
      <c r="I8" s="237"/>
      <c r="J8" s="203"/>
      <c r="K8" s="204"/>
      <c r="L8" s="204"/>
      <c r="M8" s="204"/>
      <c r="N8" s="204"/>
      <c r="O8" s="204"/>
      <c r="P8" s="204"/>
      <c r="Q8" s="204"/>
      <c r="R8" s="204"/>
      <c r="S8" s="205"/>
    </row>
    <row r="9" spans="1:26" ht="18.600000000000001" customHeight="1" x14ac:dyDescent="0.15">
      <c r="B9" s="235" t="s">
        <v>55</v>
      </c>
      <c r="C9" s="236"/>
      <c r="D9" s="236"/>
      <c r="E9" s="236"/>
      <c r="F9" s="236"/>
      <c r="G9" s="236"/>
      <c r="H9" s="236"/>
      <c r="I9" s="237"/>
      <c r="J9" s="203"/>
      <c r="K9" s="204"/>
      <c r="L9" s="204"/>
      <c r="M9" s="204"/>
      <c r="N9" s="204"/>
      <c r="O9" s="204"/>
      <c r="P9" s="204"/>
      <c r="Q9" s="204"/>
      <c r="R9" s="204"/>
      <c r="S9" s="205"/>
    </row>
    <row r="11" spans="1:26" ht="18.600000000000001" customHeight="1" thickBot="1" x14ac:dyDescent="0.2">
      <c r="B11" s="82" t="s">
        <v>74</v>
      </c>
    </row>
    <row r="12" spans="1:26" ht="18.600000000000001" customHeight="1" thickTop="1" x14ac:dyDescent="0.15">
      <c r="B12" s="209" t="s">
        <v>79</v>
      </c>
      <c r="C12" s="210"/>
      <c r="D12" s="210"/>
      <c r="E12" s="210"/>
      <c r="F12" s="210"/>
      <c r="G12" s="210"/>
      <c r="H12" s="210"/>
      <c r="I12" s="211"/>
      <c r="J12" s="174" t="s">
        <v>137</v>
      </c>
      <c r="K12" s="174"/>
      <c r="L12" s="174"/>
      <c r="M12" s="174"/>
      <c r="N12" s="174"/>
      <c r="O12" s="174"/>
      <c r="P12" s="174"/>
      <c r="Q12" s="174"/>
      <c r="R12" s="174"/>
      <c r="S12" s="174"/>
      <c r="T12" s="174"/>
      <c r="U12" s="174"/>
      <c r="V12" s="174"/>
      <c r="W12" s="174"/>
      <c r="X12" s="174"/>
      <c r="Y12" s="175"/>
      <c r="Z12" s="83" t="s">
        <v>113</v>
      </c>
    </row>
    <row r="13" spans="1:26" ht="18.600000000000001" customHeight="1" x14ac:dyDescent="0.15">
      <c r="B13" s="212" t="s">
        <v>97</v>
      </c>
      <c r="C13" s="213"/>
      <c r="D13" s="213"/>
      <c r="E13" s="213"/>
      <c r="F13" s="213"/>
      <c r="G13" s="213"/>
      <c r="H13" s="213"/>
      <c r="I13" s="214"/>
      <c r="J13" s="185" t="s">
        <v>138</v>
      </c>
      <c r="K13" s="185"/>
      <c r="L13" s="185"/>
      <c r="M13" s="185"/>
      <c r="N13" s="185"/>
      <c r="O13" s="185"/>
      <c r="P13" s="185"/>
      <c r="Q13" s="185"/>
      <c r="R13" s="185"/>
      <c r="S13" s="185"/>
      <c r="T13" s="185"/>
      <c r="U13" s="185"/>
      <c r="V13" s="185"/>
      <c r="W13" s="185"/>
      <c r="X13" s="185"/>
      <c r="Y13" s="186"/>
    </row>
    <row r="14" spans="1:26" ht="18.600000000000001" customHeight="1" x14ac:dyDescent="0.15">
      <c r="B14" s="215" t="s">
        <v>80</v>
      </c>
      <c r="C14" s="216"/>
      <c r="D14" s="216"/>
      <c r="E14" s="216"/>
      <c r="F14" s="216"/>
      <c r="G14" s="216"/>
      <c r="H14" s="216"/>
      <c r="I14" s="217"/>
      <c r="J14" s="187" t="s">
        <v>139</v>
      </c>
      <c r="K14" s="187"/>
      <c r="L14" s="187"/>
      <c r="M14" s="187"/>
      <c r="N14" s="187"/>
      <c r="O14" s="187"/>
      <c r="P14" s="187"/>
      <c r="Q14" s="187"/>
      <c r="R14" s="187"/>
      <c r="S14" s="187"/>
      <c r="T14" s="187"/>
      <c r="U14" s="187"/>
      <c r="V14" s="187"/>
      <c r="W14" s="187"/>
      <c r="X14" s="187"/>
      <c r="Y14" s="188"/>
      <c r="Z14" s="83" t="s">
        <v>111</v>
      </c>
    </row>
    <row r="15" spans="1:26" ht="18.600000000000001" customHeight="1" thickBot="1" x14ac:dyDescent="0.2">
      <c r="B15" s="218" t="s">
        <v>98</v>
      </c>
      <c r="C15" s="219"/>
      <c r="D15" s="219"/>
      <c r="E15" s="219"/>
      <c r="F15" s="219"/>
      <c r="G15" s="219"/>
      <c r="H15" s="219"/>
      <c r="I15" s="220"/>
      <c r="J15" s="189" t="s">
        <v>140</v>
      </c>
      <c r="K15" s="189"/>
      <c r="L15" s="189"/>
      <c r="M15" s="189"/>
      <c r="N15" s="189"/>
      <c r="O15" s="189"/>
      <c r="P15" s="189"/>
      <c r="Q15" s="189"/>
      <c r="R15" s="189"/>
      <c r="S15" s="189"/>
      <c r="T15" s="189"/>
      <c r="U15" s="189"/>
      <c r="V15" s="189"/>
      <c r="W15" s="189"/>
      <c r="X15" s="189"/>
      <c r="Y15" s="190"/>
      <c r="Z15" s="83" t="s">
        <v>103</v>
      </c>
    </row>
    <row r="16" spans="1:26" ht="18.600000000000001" customHeight="1" thickTop="1" x14ac:dyDescent="0.15">
      <c r="Z16" s="83" t="s">
        <v>104</v>
      </c>
    </row>
    <row r="17" spans="2:26" ht="18.600000000000001" customHeight="1" x14ac:dyDescent="0.15">
      <c r="B17" s="82" t="s">
        <v>75</v>
      </c>
    </row>
    <row r="18" spans="2:26" ht="18.600000000000001" customHeight="1" thickBot="1" x14ac:dyDescent="0.2">
      <c r="B18" s="176" t="s">
        <v>56</v>
      </c>
      <c r="C18" s="177"/>
      <c r="D18" s="177"/>
      <c r="E18" s="177"/>
      <c r="F18" s="177"/>
      <c r="G18" s="177"/>
      <c r="H18" s="177"/>
      <c r="I18" s="178"/>
      <c r="J18" s="191"/>
      <c r="K18" s="192"/>
      <c r="L18" s="192"/>
      <c r="M18" s="192"/>
      <c r="N18" s="192"/>
      <c r="O18" s="193"/>
      <c r="P18" s="85"/>
      <c r="Q18" s="86"/>
      <c r="R18" s="86"/>
      <c r="S18" s="86"/>
      <c r="T18" s="86"/>
      <c r="U18" s="86"/>
      <c r="V18" s="86"/>
      <c r="W18" s="86"/>
      <c r="X18" s="86"/>
      <c r="Y18" s="86"/>
    </row>
    <row r="19" spans="2:26" ht="18.600000000000001" customHeight="1" thickTop="1" x14ac:dyDescent="0.15">
      <c r="B19" s="156" t="s">
        <v>71</v>
      </c>
      <c r="C19" s="157"/>
      <c r="D19" s="157"/>
      <c r="E19" s="157"/>
      <c r="F19" s="157"/>
      <c r="G19" s="157"/>
      <c r="H19" s="157"/>
      <c r="I19" s="158"/>
      <c r="J19" s="194"/>
      <c r="K19" s="195"/>
      <c r="L19" s="195"/>
      <c r="M19" s="195"/>
      <c r="N19" s="195"/>
      <c r="O19" s="196"/>
      <c r="P19" s="86" t="s">
        <v>90</v>
      </c>
      <c r="Q19" s="86"/>
      <c r="R19" s="86"/>
      <c r="S19" s="86"/>
      <c r="T19" s="86"/>
      <c r="U19" s="86"/>
      <c r="V19" s="86"/>
      <c r="W19" s="86"/>
      <c r="X19" s="86"/>
      <c r="Y19" s="86"/>
    </row>
    <row r="20" spans="2:26" ht="18.600000000000001" customHeight="1" thickBot="1" x14ac:dyDescent="0.2">
      <c r="B20" s="162" t="s">
        <v>57</v>
      </c>
      <c r="C20" s="163"/>
      <c r="D20" s="163"/>
      <c r="E20" s="163"/>
      <c r="F20" s="163"/>
      <c r="G20" s="163"/>
      <c r="H20" s="163"/>
      <c r="I20" s="164"/>
      <c r="J20" s="197" t="s">
        <v>141</v>
      </c>
      <c r="K20" s="198"/>
      <c r="L20" s="198"/>
      <c r="M20" s="198"/>
      <c r="N20" s="198"/>
      <c r="O20" s="199"/>
      <c r="P20" s="87"/>
      <c r="Q20" s="88"/>
      <c r="R20" s="88"/>
      <c r="S20" s="88"/>
      <c r="T20" s="88"/>
      <c r="U20" s="88"/>
      <c r="V20" s="88"/>
      <c r="W20" s="88"/>
      <c r="X20" s="88"/>
      <c r="Y20" s="88"/>
    </row>
    <row r="21" spans="2:26" ht="37.15" customHeight="1" thickTop="1" x14ac:dyDescent="0.15">
      <c r="B21" s="179" t="s">
        <v>76</v>
      </c>
      <c r="C21" s="180"/>
      <c r="D21" s="180"/>
      <c r="E21" s="180"/>
      <c r="F21" s="180"/>
      <c r="G21" s="180"/>
      <c r="H21" s="180"/>
      <c r="I21" s="181"/>
      <c r="J21" s="182" t="s">
        <v>142</v>
      </c>
      <c r="K21" s="182"/>
      <c r="L21" s="182"/>
      <c r="M21" s="182"/>
      <c r="N21" s="182"/>
      <c r="O21" s="182"/>
      <c r="P21" s="183"/>
      <c r="Q21" s="183"/>
      <c r="R21" s="183"/>
      <c r="S21" s="183"/>
      <c r="T21" s="183"/>
      <c r="U21" s="183"/>
      <c r="V21" s="183"/>
      <c r="W21" s="183"/>
      <c r="X21" s="183"/>
      <c r="Y21" s="184"/>
      <c r="Z21" s="83" t="s">
        <v>91</v>
      </c>
    </row>
    <row r="22" spans="2:26" ht="18.600000000000001" customHeight="1" x14ac:dyDescent="0.15">
      <c r="B22" s="212" t="s">
        <v>99</v>
      </c>
      <c r="C22" s="213"/>
      <c r="D22" s="213"/>
      <c r="E22" s="213"/>
      <c r="F22" s="213"/>
      <c r="G22" s="213"/>
      <c r="H22" s="213"/>
      <c r="I22" s="214"/>
      <c r="J22" s="185" t="s">
        <v>143</v>
      </c>
      <c r="K22" s="185"/>
      <c r="L22" s="185"/>
      <c r="M22" s="185"/>
      <c r="N22" s="185"/>
      <c r="O22" s="185"/>
      <c r="P22" s="185"/>
      <c r="Q22" s="185"/>
      <c r="R22" s="185"/>
      <c r="S22" s="185"/>
      <c r="T22" s="185"/>
      <c r="U22" s="185"/>
      <c r="V22" s="185"/>
      <c r="W22" s="185"/>
      <c r="X22" s="185"/>
      <c r="Y22" s="186"/>
    </row>
    <row r="23" spans="2:26" ht="18.600000000000001" customHeight="1" x14ac:dyDescent="0.15">
      <c r="B23" s="215" t="s">
        <v>77</v>
      </c>
      <c r="C23" s="216"/>
      <c r="D23" s="216"/>
      <c r="E23" s="216"/>
      <c r="F23" s="216"/>
      <c r="G23" s="216"/>
      <c r="H23" s="216"/>
      <c r="I23" s="217"/>
      <c r="J23" s="187" t="s">
        <v>144</v>
      </c>
      <c r="K23" s="187"/>
      <c r="L23" s="187"/>
      <c r="M23" s="187"/>
      <c r="N23" s="187"/>
      <c r="O23" s="187"/>
      <c r="P23" s="187"/>
      <c r="Q23" s="187"/>
      <c r="R23" s="187"/>
      <c r="S23" s="187"/>
      <c r="T23" s="187"/>
      <c r="U23" s="187"/>
      <c r="V23" s="187"/>
      <c r="W23" s="187"/>
      <c r="X23" s="187"/>
      <c r="Y23" s="188"/>
      <c r="Z23" s="83" t="s">
        <v>92</v>
      </c>
    </row>
    <row r="24" spans="2:26" ht="18.600000000000001" customHeight="1" x14ac:dyDescent="0.15">
      <c r="B24" s="212" t="s">
        <v>100</v>
      </c>
      <c r="C24" s="213"/>
      <c r="D24" s="213"/>
      <c r="E24" s="213"/>
      <c r="F24" s="213"/>
      <c r="G24" s="213"/>
      <c r="H24" s="213"/>
      <c r="I24" s="214"/>
      <c r="J24" s="185"/>
      <c r="K24" s="185"/>
      <c r="L24" s="185"/>
      <c r="M24" s="185"/>
      <c r="N24" s="185"/>
      <c r="O24" s="185"/>
      <c r="P24" s="185"/>
      <c r="Q24" s="185"/>
      <c r="R24" s="185"/>
      <c r="S24" s="185"/>
      <c r="T24" s="185"/>
      <c r="U24" s="185"/>
      <c r="V24" s="185"/>
      <c r="W24" s="185"/>
      <c r="X24" s="185"/>
      <c r="Y24" s="186"/>
    </row>
    <row r="25" spans="2:26" ht="18.600000000000001" customHeight="1" x14ac:dyDescent="0.15">
      <c r="B25" s="215" t="s">
        <v>58</v>
      </c>
      <c r="C25" s="216"/>
      <c r="D25" s="216"/>
      <c r="E25" s="216"/>
      <c r="F25" s="216"/>
      <c r="G25" s="216"/>
      <c r="H25" s="216"/>
      <c r="I25" s="217"/>
      <c r="J25" s="187" t="s">
        <v>145</v>
      </c>
      <c r="K25" s="187"/>
      <c r="L25" s="187"/>
      <c r="M25" s="187"/>
      <c r="N25" s="187"/>
      <c r="O25" s="187"/>
      <c r="P25" s="187"/>
      <c r="Q25" s="187"/>
      <c r="R25" s="187"/>
      <c r="S25" s="187"/>
      <c r="T25" s="187"/>
      <c r="U25" s="187"/>
      <c r="V25" s="187"/>
      <c r="W25" s="187"/>
      <c r="X25" s="187"/>
      <c r="Y25" s="188"/>
    </row>
    <row r="26" spans="2:26" ht="18.600000000000001" customHeight="1" thickBot="1" x14ac:dyDescent="0.2">
      <c r="B26" s="212" t="s">
        <v>101</v>
      </c>
      <c r="C26" s="213"/>
      <c r="D26" s="213"/>
      <c r="E26" s="213"/>
      <c r="F26" s="213"/>
      <c r="G26" s="213"/>
      <c r="H26" s="213"/>
      <c r="I26" s="214"/>
      <c r="J26" s="185" t="s">
        <v>146</v>
      </c>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68" t="s">
        <v>78</v>
      </c>
      <c r="C27" s="169"/>
      <c r="D27" s="169"/>
      <c r="E27" s="169"/>
      <c r="F27" s="169"/>
      <c r="G27" s="169"/>
      <c r="H27" s="169"/>
      <c r="I27" s="170"/>
      <c r="J27" s="206" t="s">
        <v>147</v>
      </c>
      <c r="K27" s="207"/>
      <c r="L27" s="207"/>
      <c r="M27" s="207"/>
      <c r="N27" s="207"/>
      <c r="O27" s="207"/>
      <c r="P27" s="208"/>
      <c r="Q27" s="89" t="s">
        <v>107</v>
      </c>
      <c r="R27" s="90"/>
      <c r="S27" s="90"/>
      <c r="T27" s="90"/>
      <c r="U27" s="90"/>
      <c r="V27" s="90"/>
      <c r="W27" s="90"/>
      <c r="X27" s="90"/>
      <c r="Y27" s="90"/>
    </row>
    <row r="28" spans="2:26" ht="18.600000000000001" customHeight="1" thickTop="1" x14ac:dyDescent="0.15"/>
    <row r="29" spans="2:26" ht="18.600000000000001" customHeight="1" thickBot="1" x14ac:dyDescent="0.2">
      <c r="B29" s="91" t="s">
        <v>59</v>
      </c>
      <c r="C29" s="92"/>
      <c r="D29" s="92"/>
      <c r="E29" s="92"/>
      <c r="F29" s="92"/>
      <c r="G29" s="92"/>
      <c r="H29" s="92"/>
      <c r="I29" s="92"/>
      <c r="J29" s="93"/>
      <c r="K29" s="93"/>
      <c r="L29" s="93"/>
    </row>
    <row r="30" spans="2:26" ht="18.600000000000001" customHeight="1" thickTop="1" thickBot="1" x14ac:dyDescent="0.2">
      <c r="B30" s="221" t="s">
        <v>60</v>
      </c>
      <c r="C30" s="222"/>
      <c r="D30" s="222"/>
      <c r="E30" s="222"/>
      <c r="F30" s="222"/>
      <c r="G30" s="222"/>
      <c r="H30" s="222"/>
      <c r="I30" s="223"/>
      <c r="J30" s="160" t="s">
        <v>148</v>
      </c>
      <c r="K30" s="160"/>
      <c r="L30" s="160"/>
      <c r="M30" s="160"/>
      <c r="N30" s="160"/>
      <c r="O30" s="161"/>
      <c r="P30" s="94" t="s">
        <v>89</v>
      </c>
      <c r="Q30" s="95"/>
      <c r="R30" s="95"/>
      <c r="S30" s="95"/>
      <c r="T30" s="95"/>
      <c r="U30" s="95"/>
      <c r="V30" s="95"/>
      <c r="W30" s="95"/>
      <c r="X30" s="95"/>
      <c r="Y30" s="95"/>
    </row>
    <row r="31" spans="2:26" ht="18.600000000000001" customHeight="1" thickTop="1" x14ac:dyDescent="0.15">
      <c r="B31" s="200" t="s">
        <v>61</v>
      </c>
      <c r="C31" s="201"/>
      <c r="D31" s="201"/>
      <c r="E31" s="201"/>
      <c r="F31" s="201"/>
      <c r="G31" s="201"/>
      <c r="H31" s="201"/>
      <c r="I31" s="202"/>
      <c r="J31" s="166" t="s">
        <v>149</v>
      </c>
      <c r="K31" s="166"/>
      <c r="L31" s="166"/>
      <c r="M31" s="166"/>
      <c r="N31" s="166"/>
      <c r="O31" s="166"/>
      <c r="P31" s="225"/>
      <c r="Q31" s="225"/>
      <c r="R31" s="225"/>
      <c r="S31" s="225"/>
      <c r="T31" s="225"/>
      <c r="U31" s="225"/>
      <c r="V31" s="225"/>
      <c r="W31" s="225"/>
      <c r="X31" s="225"/>
      <c r="Y31" s="226"/>
    </row>
    <row r="32" spans="2:26" ht="18.600000000000001" customHeight="1" thickBot="1" x14ac:dyDescent="0.2">
      <c r="B32" s="227" t="s">
        <v>62</v>
      </c>
      <c r="C32" s="228"/>
      <c r="D32" s="228"/>
      <c r="E32" s="228"/>
      <c r="F32" s="228"/>
      <c r="G32" s="228"/>
      <c r="H32" s="228"/>
      <c r="I32" s="229"/>
      <c r="J32" s="172" t="s">
        <v>150</v>
      </c>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230" t="s">
        <v>63</v>
      </c>
      <c r="C33" s="231"/>
      <c r="D33" s="231"/>
      <c r="E33" s="231"/>
      <c r="F33" s="231"/>
      <c r="G33" s="231"/>
      <c r="H33" s="231"/>
      <c r="I33" s="232"/>
      <c r="J33" s="224"/>
      <c r="K33" s="224"/>
      <c r="L33" s="224"/>
      <c r="M33" s="224"/>
      <c r="N33" s="224"/>
      <c r="O33" s="224"/>
      <c r="P33" s="96"/>
      <c r="Q33" s="97"/>
      <c r="R33" s="97"/>
      <c r="S33" s="97"/>
      <c r="T33" s="97"/>
      <c r="U33" s="97"/>
      <c r="V33" s="97"/>
      <c r="W33" s="97"/>
      <c r="X33" s="97"/>
      <c r="Y33" s="97"/>
    </row>
    <row r="34" spans="1:86" ht="18.600000000000001" customHeight="1" thickTop="1" x14ac:dyDescent="0.15">
      <c r="B34" s="221" t="s">
        <v>64</v>
      </c>
      <c r="C34" s="222"/>
      <c r="D34" s="222"/>
      <c r="E34" s="222"/>
      <c r="F34" s="222"/>
      <c r="G34" s="222"/>
      <c r="H34" s="222"/>
      <c r="I34" s="223"/>
      <c r="J34" s="194" t="s">
        <v>151</v>
      </c>
      <c r="K34" s="195"/>
      <c r="L34" s="195"/>
      <c r="M34" s="195"/>
      <c r="N34" s="195"/>
      <c r="O34" s="196"/>
      <c r="P34" s="97" t="s">
        <v>88</v>
      </c>
      <c r="Q34" s="97"/>
      <c r="R34" s="97"/>
      <c r="S34" s="97"/>
      <c r="T34" s="97"/>
      <c r="U34" s="97"/>
      <c r="V34" s="97"/>
      <c r="W34" s="97"/>
      <c r="X34" s="97"/>
      <c r="Y34" s="97"/>
    </row>
    <row r="35" spans="1:86" ht="18.600000000000001" customHeight="1" thickBot="1" x14ac:dyDescent="0.2">
      <c r="B35" s="200" t="s">
        <v>65</v>
      </c>
      <c r="C35" s="201"/>
      <c r="D35" s="201"/>
      <c r="E35" s="201"/>
      <c r="F35" s="201"/>
      <c r="G35" s="201"/>
      <c r="H35" s="201"/>
      <c r="I35" s="202"/>
      <c r="J35" s="197" t="s">
        <v>152</v>
      </c>
      <c r="K35" s="198"/>
      <c r="L35" s="198"/>
      <c r="M35" s="198"/>
      <c r="N35" s="198"/>
      <c r="O35" s="19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0" t="s">
        <v>84</v>
      </c>
      <c r="C36" s="201"/>
      <c r="D36" s="201"/>
      <c r="E36" s="201"/>
      <c r="F36" s="201"/>
      <c r="G36" s="201"/>
      <c r="H36" s="201"/>
      <c r="I36" s="202"/>
      <c r="J36" s="197" t="s">
        <v>138</v>
      </c>
      <c r="K36" s="198"/>
      <c r="L36" s="198"/>
      <c r="M36" s="198"/>
      <c r="N36" s="198"/>
      <c r="O36" s="198"/>
      <c r="P36" s="238"/>
      <c r="Q36" s="238"/>
      <c r="R36" s="238"/>
      <c r="S36" s="238"/>
      <c r="T36" s="238"/>
      <c r="U36" s="238"/>
      <c r="V36" s="238"/>
      <c r="W36" s="238"/>
      <c r="X36" s="238"/>
      <c r="Y36" s="238"/>
      <c r="Z36" s="239"/>
      <c r="AA36" s="239"/>
      <c r="AB36" s="239"/>
      <c r="AC36" s="239"/>
      <c r="AD36" s="239"/>
      <c r="AE36" s="239"/>
      <c r="AF36" s="239"/>
      <c r="AG36" s="240"/>
    </row>
    <row r="37" spans="1:86" ht="18.600000000000001" customHeight="1" thickTop="1" x14ac:dyDescent="0.15">
      <c r="B37" s="200" t="s">
        <v>66</v>
      </c>
      <c r="C37" s="201"/>
      <c r="D37" s="201"/>
      <c r="E37" s="201"/>
      <c r="F37" s="201"/>
      <c r="G37" s="201"/>
      <c r="H37" s="201"/>
      <c r="I37" s="202"/>
      <c r="J37" s="166" t="s">
        <v>149</v>
      </c>
      <c r="K37" s="166"/>
      <c r="L37" s="166"/>
      <c r="M37" s="166"/>
      <c r="N37" s="166"/>
      <c r="O37" s="166"/>
      <c r="P37" s="166"/>
      <c r="Q37" s="166"/>
      <c r="R37" s="166"/>
      <c r="S37" s="166"/>
      <c r="T37" s="166"/>
      <c r="U37" s="166"/>
      <c r="V37" s="166"/>
      <c r="W37" s="166"/>
      <c r="X37" s="166"/>
      <c r="Y37" s="167"/>
      <c r="Z37" s="99" t="s">
        <v>102</v>
      </c>
      <c r="AA37" s="100"/>
      <c r="AB37" s="100"/>
      <c r="AC37" s="100"/>
      <c r="AD37" s="100"/>
      <c r="AE37" s="100"/>
      <c r="AF37" s="100"/>
      <c r="AG37" s="100"/>
    </row>
    <row r="38" spans="1:86" ht="18.600000000000001" customHeight="1" thickBot="1" x14ac:dyDescent="0.2">
      <c r="B38" s="227" t="s">
        <v>67</v>
      </c>
      <c r="C38" s="228"/>
      <c r="D38" s="228"/>
      <c r="E38" s="228"/>
      <c r="F38" s="228"/>
      <c r="G38" s="228"/>
      <c r="H38" s="228"/>
      <c r="I38" s="229"/>
      <c r="J38" s="172" t="s">
        <v>150</v>
      </c>
      <c r="K38" s="172"/>
      <c r="L38" s="172"/>
      <c r="M38" s="172"/>
      <c r="N38" s="172"/>
      <c r="O38" s="172"/>
      <c r="P38" s="172"/>
      <c r="Q38" s="172"/>
      <c r="R38" s="172"/>
      <c r="S38" s="172"/>
      <c r="T38" s="172"/>
      <c r="U38" s="172"/>
      <c r="V38" s="172"/>
      <c r="W38" s="172"/>
      <c r="X38" s="172"/>
      <c r="Y38" s="173"/>
      <c r="Z38" s="83" t="s">
        <v>112</v>
      </c>
      <c r="AA38" s="83"/>
    </row>
    <row r="39" spans="1:86" ht="18.600000000000001" customHeight="1" thickTop="1" thickBot="1" x14ac:dyDescent="0.2">
      <c r="B39" s="230" t="s">
        <v>68</v>
      </c>
      <c r="C39" s="231"/>
      <c r="D39" s="231"/>
      <c r="E39" s="231"/>
      <c r="F39" s="231"/>
      <c r="G39" s="231"/>
      <c r="H39" s="231"/>
      <c r="I39" s="232"/>
      <c r="J39" s="234"/>
      <c r="K39" s="234"/>
      <c r="L39" s="234"/>
      <c r="M39" s="234"/>
      <c r="N39" s="234"/>
      <c r="O39" s="234"/>
      <c r="P39" s="85"/>
      <c r="Q39" s="86"/>
      <c r="R39" s="86"/>
      <c r="S39" s="86"/>
      <c r="T39" s="86"/>
      <c r="U39" s="86"/>
      <c r="V39" s="86"/>
      <c r="W39" s="86"/>
      <c r="X39" s="86"/>
      <c r="Y39" s="86"/>
    </row>
    <row r="40" spans="1:86" ht="18.600000000000001" customHeight="1" thickTop="1" x14ac:dyDescent="0.15">
      <c r="B40" s="221" t="s">
        <v>69</v>
      </c>
      <c r="C40" s="222"/>
      <c r="D40" s="222"/>
      <c r="E40" s="222"/>
      <c r="F40" s="222"/>
      <c r="G40" s="222"/>
      <c r="H40" s="222"/>
      <c r="I40" s="223"/>
      <c r="J40" s="194" t="s">
        <v>153</v>
      </c>
      <c r="K40" s="195"/>
      <c r="L40" s="195"/>
      <c r="M40" s="195"/>
      <c r="N40" s="195"/>
      <c r="O40" s="196"/>
      <c r="P40" s="97" t="s">
        <v>93</v>
      </c>
      <c r="Q40" s="97"/>
      <c r="R40" s="97"/>
      <c r="S40" s="97"/>
      <c r="T40" s="97"/>
      <c r="U40" s="97"/>
      <c r="V40" s="97"/>
      <c r="W40" s="97"/>
      <c r="X40" s="97"/>
      <c r="Y40" s="97"/>
    </row>
    <row r="41" spans="1:86" ht="18.600000000000001" customHeight="1" thickBot="1" x14ac:dyDescent="0.2">
      <c r="B41" s="227" t="s">
        <v>70</v>
      </c>
      <c r="C41" s="228"/>
      <c r="D41" s="228"/>
      <c r="E41" s="228"/>
      <c r="F41" s="228"/>
      <c r="G41" s="228"/>
      <c r="H41" s="228"/>
      <c r="I41" s="229"/>
      <c r="J41" s="172" t="s">
        <v>154</v>
      </c>
      <c r="K41" s="172"/>
      <c r="L41" s="172"/>
      <c r="M41" s="172"/>
      <c r="N41" s="172"/>
      <c r="O41" s="173"/>
      <c r="P41" s="97"/>
      <c r="Q41" s="97"/>
      <c r="R41" s="97"/>
      <c r="S41" s="97"/>
      <c r="T41" s="97"/>
      <c r="U41" s="97"/>
      <c r="V41" s="97"/>
      <c r="W41" s="97"/>
      <c r="X41" s="97"/>
      <c r="Y41" s="97"/>
    </row>
    <row r="42" spans="1:86" ht="18.600000000000001" customHeight="1" thickTop="1" x14ac:dyDescent="0.15"/>
    <row r="43" spans="1:86" ht="18.600000000000001" customHeight="1" x14ac:dyDescent="0.15">
      <c r="B43" s="79" t="s">
        <v>85</v>
      </c>
    </row>
    <row r="44" spans="1:86" ht="18.600000000000001" customHeight="1" x14ac:dyDescent="0.15">
      <c r="B44" s="235" t="s">
        <v>95</v>
      </c>
      <c r="C44" s="236"/>
      <c r="D44" s="236"/>
      <c r="E44" s="236"/>
      <c r="F44" s="236"/>
      <c r="G44" s="236"/>
      <c r="H44" s="236"/>
      <c r="I44" s="237"/>
      <c r="J44" s="233"/>
      <c r="K44" s="233"/>
      <c r="L44" s="233"/>
      <c r="M44" s="233"/>
      <c r="N44" s="233"/>
      <c r="O44" s="233"/>
      <c r="P44" s="233"/>
      <c r="Q44" s="233"/>
      <c r="R44" s="233"/>
      <c r="S44" s="233"/>
      <c r="T44" s="233"/>
      <c r="U44" s="233"/>
      <c r="V44" s="233"/>
      <c r="W44" s="233"/>
      <c r="X44" s="233"/>
      <c r="Y44" s="233"/>
    </row>
    <row r="45" spans="1:86" ht="18.600000000000001" customHeight="1" x14ac:dyDescent="0.15">
      <c r="B45" s="235" t="s">
        <v>51</v>
      </c>
      <c r="C45" s="236"/>
      <c r="D45" s="236"/>
      <c r="E45" s="236"/>
      <c r="F45" s="236"/>
      <c r="G45" s="236"/>
      <c r="H45" s="236"/>
      <c r="I45" s="237"/>
      <c r="J45" s="203"/>
      <c r="K45" s="204"/>
      <c r="L45" s="204"/>
      <c r="M45" s="205"/>
      <c r="N45" s="107" t="s">
        <v>87</v>
      </c>
      <c r="O45" s="80"/>
      <c r="P45" s="101" t="s">
        <v>110</v>
      </c>
      <c r="Q45" s="102"/>
      <c r="R45" s="102"/>
      <c r="S45" s="102"/>
    </row>
    <row r="47" spans="1:86" ht="18.600000000000001" customHeight="1" x14ac:dyDescent="0.15">
      <c r="B47" s="79" t="s">
        <v>86</v>
      </c>
    </row>
    <row r="48" spans="1:86" ht="37.15" customHeight="1" x14ac:dyDescent="0.15">
      <c r="A48" s="103"/>
      <c r="B48" s="235" t="s">
        <v>96</v>
      </c>
      <c r="C48" s="236"/>
      <c r="D48" s="236"/>
      <c r="E48" s="236"/>
      <c r="F48" s="236"/>
      <c r="G48" s="236"/>
      <c r="H48" s="236"/>
      <c r="I48" s="237"/>
      <c r="J48" s="244"/>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6"/>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27" ht="18.600000000000001" customHeight="1" thickBot="1" x14ac:dyDescent="0.2">
      <c r="B50" s="91" t="s">
        <v>72</v>
      </c>
      <c r="C50" s="92"/>
      <c r="D50" s="92"/>
      <c r="E50" s="92"/>
      <c r="F50" s="92"/>
      <c r="G50" s="92"/>
      <c r="H50" s="92"/>
      <c r="I50" s="92"/>
      <c r="J50" s="92"/>
      <c r="K50" s="92"/>
      <c r="L50" s="92"/>
      <c r="M50" s="92"/>
      <c r="N50" s="92"/>
      <c r="O50" s="92"/>
      <c r="P50" s="92"/>
    </row>
    <row r="51" spans="2:27" ht="18.600000000000001" customHeight="1" thickTop="1" thickBot="1" x14ac:dyDescent="0.2">
      <c r="B51" s="156" t="s">
        <v>73</v>
      </c>
      <c r="C51" s="157"/>
      <c r="D51" s="157"/>
      <c r="E51" s="157"/>
      <c r="F51" s="157"/>
      <c r="G51" s="157"/>
      <c r="H51" s="157"/>
      <c r="I51" s="158"/>
      <c r="J51" s="248" t="s">
        <v>155</v>
      </c>
      <c r="K51" s="248"/>
      <c r="L51" s="249"/>
      <c r="M51" s="250"/>
      <c r="N51" s="108" t="s">
        <v>81</v>
      </c>
      <c r="O51" s="249"/>
      <c r="P51" s="250"/>
      <c r="Q51" s="108" t="s">
        <v>82</v>
      </c>
      <c r="R51" s="249"/>
      <c r="S51" s="250"/>
      <c r="T51" s="109" t="s">
        <v>83</v>
      </c>
      <c r="U51" s="105"/>
      <c r="V51" s="93"/>
      <c r="W51" s="93"/>
      <c r="X51" s="93"/>
      <c r="Y51" s="93"/>
      <c r="Z51" s="92"/>
      <c r="AA51" s="92"/>
    </row>
    <row r="52" spans="2:27" ht="37.15" customHeight="1" thickTop="1" x14ac:dyDescent="0.15">
      <c r="B52" s="162" t="s">
        <v>156</v>
      </c>
      <c r="C52" s="163"/>
      <c r="D52" s="163"/>
      <c r="E52" s="163"/>
      <c r="F52" s="163"/>
      <c r="G52" s="163"/>
      <c r="H52" s="163"/>
      <c r="I52" s="164"/>
      <c r="J52" s="247" t="s">
        <v>157</v>
      </c>
      <c r="K52" s="225"/>
      <c r="L52" s="225"/>
      <c r="M52" s="225"/>
      <c r="N52" s="225"/>
      <c r="O52" s="225"/>
      <c r="P52" s="225"/>
      <c r="Q52" s="225"/>
      <c r="R52" s="225"/>
      <c r="S52" s="225"/>
      <c r="T52" s="225"/>
      <c r="U52" s="225"/>
      <c r="V52" s="225"/>
      <c r="W52" s="225"/>
      <c r="X52" s="225"/>
      <c r="Y52" s="226"/>
      <c r="Z52" s="92"/>
      <c r="AA52" s="92"/>
    </row>
    <row r="53" spans="2:27" ht="37.15" customHeight="1" x14ac:dyDescent="0.15">
      <c r="B53" s="162" t="s">
        <v>158</v>
      </c>
      <c r="C53" s="163"/>
      <c r="D53" s="163"/>
      <c r="E53" s="163"/>
      <c r="F53" s="163"/>
      <c r="G53" s="163"/>
      <c r="H53" s="163"/>
      <c r="I53" s="164"/>
      <c r="J53" s="165" t="s">
        <v>159</v>
      </c>
      <c r="K53" s="166"/>
      <c r="L53" s="166"/>
      <c r="M53" s="166"/>
      <c r="N53" s="166"/>
      <c r="O53" s="166"/>
      <c r="P53" s="166"/>
      <c r="Q53" s="166"/>
      <c r="R53" s="166"/>
      <c r="S53" s="166"/>
      <c r="T53" s="166"/>
      <c r="U53" s="166"/>
      <c r="V53" s="166"/>
      <c r="W53" s="166"/>
      <c r="X53" s="166"/>
      <c r="Y53" s="167"/>
      <c r="Z53" s="97" t="s">
        <v>160</v>
      </c>
      <c r="AA53" s="97"/>
    </row>
    <row r="54" spans="2:27" ht="18.600000000000001" customHeight="1" thickBot="1" x14ac:dyDescent="0.2">
      <c r="B54" s="168" t="s">
        <v>118</v>
      </c>
      <c r="C54" s="169"/>
      <c r="D54" s="169"/>
      <c r="E54" s="169"/>
      <c r="F54" s="169"/>
      <c r="G54" s="169"/>
      <c r="H54" s="169"/>
      <c r="I54" s="170"/>
      <c r="J54" s="171" t="s">
        <v>161</v>
      </c>
      <c r="K54" s="172"/>
      <c r="L54" s="172"/>
      <c r="M54" s="172"/>
      <c r="N54" s="172"/>
      <c r="O54" s="172"/>
      <c r="P54" s="172"/>
      <c r="Q54" s="172"/>
      <c r="R54" s="172"/>
      <c r="S54" s="172"/>
      <c r="T54" s="172"/>
      <c r="U54" s="172"/>
      <c r="V54" s="172"/>
      <c r="W54" s="172"/>
      <c r="X54" s="172"/>
      <c r="Y54" s="173"/>
      <c r="Z54" s="92"/>
      <c r="AA54" s="97" t="s">
        <v>162</v>
      </c>
    </row>
    <row r="55" spans="2:27" ht="18.600000000000001" customHeight="1" thickTop="1" x14ac:dyDescent="0.15"/>
    <row r="56" spans="2:27" ht="18.600000000000001" customHeight="1" thickBot="1" x14ac:dyDescent="0.2">
      <c r="B56" s="91" t="s">
        <v>122</v>
      </c>
      <c r="C56" s="92"/>
      <c r="D56" s="92"/>
      <c r="E56" s="92"/>
      <c r="F56" s="92"/>
      <c r="G56" s="92"/>
      <c r="H56" s="92"/>
      <c r="I56" s="92"/>
      <c r="J56" s="92"/>
      <c r="K56" s="92"/>
      <c r="L56" s="92"/>
      <c r="M56" s="92"/>
      <c r="N56" s="92"/>
      <c r="O56" s="92"/>
      <c r="P56" s="92"/>
      <c r="Z56" s="83"/>
    </row>
    <row r="57" spans="2:27" ht="18.600000000000001" customHeight="1" thickTop="1" x14ac:dyDescent="0.15">
      <c r="B57" s="156" t="s">
        <v>121</v>
      </c>
      <c r="C57" s="157"/>
      <c r="D57" s="157"/>
      <c r="E57" s="157"/>
      <c r="F57" s="157"/>
      <c r="G57" s="157"/>
      <c r="H57" s="157"/>
      <c r="I57" s="158"/>
      <c r="J57" s="159" t="s">
        <v>163</v>
      </c>
      <c r="K57" s="160"/>
      <c r="L57" s="160"/>
      <c r="M57" s="160"/>
      <c r="N57" s="160"/>
      <c r="O57" s="160"/>
      <c r="P57" s="160"/>
      <c r="Q57" s="160"/>
      <c r="R57" s="160"/>
      <c r="S57" s="160"/>
      <c r="T57" s="160"/>
      <c r="U57" s="160"/>
      <c r="V57" s="160"/>
      <c r="W57" s="160"/>
      <c r="X57" s="160"/>
      <c r="Y57" s="161"/>
      <c r="Z57" s="97"/>
    </row>
    <row r="58" spans="2:27" ht="18.600000000000001" customHeight="1" x14ac:dyDescent="0.15">
      <c r="B58" s="162" t="s">
        <v>118</v>
      </c>
      <c r="C58" s="163"/>
      <c r="D58" s="163"/>
      <c r="E58" s="163"/>
      <c r="F58" s="163"/>
      <c r="G58" s="163"/>
      <c r="H58" s="163"/>
      <c r="I58" s="164"/>
      <c r="J58" s="165" t="s">
        <v>164</v>
      </c>
      <c r="K58" s="166"/>
      <c r="L58" s="166"/>
      <c r="M58" s="166"/>
      <c r="N58" s="166"/>
      <c r="O58" s="166"/>
      <c r="P58" s="166"/>
      <c r="Q58" s="166"/>
      <c r="R58" s="166"/>
      <c r="S58" s="166"/>
      <c r="T58" s="166"/>
      <c r="U58" s="166"/>
      <c r="V58" s="166"/>
      <c r="W58" s="166"/>
      <c r="X58" s="166"/>
      <c r="Y58" s="167"/>
    </row>
    <row r="59" spans="2:27" ht="18.600000000000001" customHeight="1" thickBot="1" x14ac:dyDescent="0.2">
      <c r="B59" s="168" t="s">
        <v>123</v>
      </c>
      <c r="C59" s="169"/>
      <c r="D59" s="169"/>
      <c r="E59" s="169"/>
      <c r="F59" s="169"/>
      <c r="G59" s="169"/>
      <c r="H59" s="169"/>
      <c r="I59" s="170"/>
      <c r="J59" s="171" t="s">
        <v>165</v>
      </c>
      <c r="K59" s="172"/>
      <c r="L59" s="172"/>
      <c r="M59" s="172"/>
      <c r="N59" s="172"/>
      <c r="O59" s="172"/>
      <c r="P59" s="172"/>
      <c r="Q59" s="172"/>
      <c r="R59" s="172"/>
      <c r="S59" s="172"/>
      <c r="T59" s="172"/>
      <c r="U59" s="172"/>
      <c r="V59" s="172"/>
      <c r="W59" s="172"/>
      <c r="X59" s="172"/>
      <c r="Y59" s="173"/>
    </row>
    <row r="60" spans="2:27" ht="18.600000000000001" customHeight="1" thickTop="1" x14ac:dyDescent="0.15"/>
  </sheetData>
  <sheetProtection sheet="1" objects="1" scenarios="1" selectLockedCells="1" selectUnlockedCells="1"/>
  <mergeCells count="85">
    <mergeCell ref="B57:I57"/>
    <mergeCell ref="J57:Y57"/>
    <mergeCell ref="B58:I58"/>
    <mergeCell ref="J58:Y58"/>
    <mergeCell ref="B59:I59"/>
    <mergeCell ref="J59:Y59"/>
    <mergeCell ref="B52:I52"/>
    <mergeCell ref="J52:Y52"/>
    <mergeCell ref="B53:I53"/>
    <mergeCell ref="J53:Y53"/>
    <mergeCell ref="B54:I54"/>
    <mergeCell ref="J54:Y54"/>
    <mergeCell ref="B48:I48"/>
    <mergeCell ref="J48:AG48"/>
    <mergeCell ref="B51:I51"/>
    <mergeCell ref="J51:K51"/>
    <mergeCell ref="L51:M51"/>
    <mergeCell ref="O51:P51"/>
    <mergeCell ref="R51:S51"/>
    <mergeCell ref="B41:I41"/>
    <mergeCell ref="J41:O41"/>
    <mergeCell ref="B44:I44"/>
    <mergeCell ref="J44:Y44"/>
    <mergeCell ref="B45:I45"/>
    <mergeCell ref="J45:M45"/>
    <mergeCell ref="B38:I38"/>
    <mergeCell ref="J38:Y38"/>
    <mergeCell ref="B39:I39"/>
    <mergeCell ref="J39:O39"/>
    <mergeCell ref="B40:I40"/>
    <mergeCell ref="J40:O40"/>
    <mergeCell ref="B35:I35"/>
    <mergeCell ref="J35:O35"/>
    <mergeCell ref="B36:I36"/>
    <mergeCell ref="J36:AG36"/>
    <mergeCell ref="B37:I37"/>
    <mergeCell ref="J37:Y37"/>
    <mergeCell ref="B32:I32"/>
    <mergeCell ref="J32:Y32"/>
    <mergeCell ref="B33:I33"/>
    <mergeCell ref="J33:O33"/>
    <mergeCell ref="B34:I34"/>
    <mergeCell ref="J34:O34"/>
    <mergeCell ref="B27:I27"/>
    <mergeCell ref="J27:P27"/>
    <mergeCell ref="B30:I30"/>
    <mergeCell ref="J30:O30"/>
    <mergeCell ref="B31:I31"/>
    <mergeCell ref="J31:Y31"/>
    <mergeCell ref="B24:I24"/>
    <mergeCell ref="J24:Y24"/>
    <mergeCell ref="B25:I25"/>
    <mergeCell ref="J25:Y25"/>
    <mergeCell ref="B26:I26"/>
    <mergeCell ref="J26:Y26"/>
    <mergeCell ref="B21:I21"/>
    <mergeCell ref="J21:Y21"/>
    <mergeCell ref="B22:I22"/>
    <mergeCell ref="J22:Y22"/>
    <mergeCell ref="B23:I23"/>
    <mergeCell ref="J23:Y23"/>
    <mergeCell ref="B18:I18"/>
    <mergeCell ref="J18:O18"/>
    <mergeCell ref="B19:I19"/>
    <mergeCell ref="J19:O19"/>
    <mergeCell ref="B20:I20"/>
    <mergeCell ref="J20:O20"/>
    <mergeCell ref="B13:I13"/>
    <mergeCell ref="J13:Y13"/>
    <mergeCell ref="B14:I14"/>
    <mergeCell ref="J14:Y14"/>
    <mergeCell ref="B15:I15"/>
    <mergeCell ref="J15:Y15"/>
    <mergeCell ref="B8:I8"/>
    <mergeCell ref="J8:S8"/>
    <mergeCell ref="B9:I9"/>
    <mergeCell ref="J9:S9"/>
    <mergeCell ref="B12:I12"/>
    <mergeCell ref="J12:Y12"/>
    <mergeCell ref="B5:I5"/>
    <mergeCell ref="J5:M5"/>
    <mergeCell ref="B6:I6"/>
    <mergeCell ref="J6:S6"/>
    <mergeCell ref="B7:I7"/>
    <mergeCell ref="J7:S7"/>
  </mergeCells>
  <phoneticPr fontId="10"/>
  <dataValidations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 right="0.7" top="0.75" bottom="0.75" header="0.3" footer="0.3"/>
  <pageSetup paperSize="9" scale="6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election sqref="A1:A1048576"/>
    </sheetView>
  </sheetViews>
  <sheetFormatPr defaultRowHeight="13.5" x14ac:dyDescent="0.15"/>
  <sheetData/>
  <sheetProtection sheet="1" objects="1" scenarios="1" selectLockedCells="1" selectUnlockedCells="1"/>
  <phoneticPr fontId="10"/>
  <pageMargins left="0.7" right="0.7" top="0.75" bottom="0.75" header="0.3" footer="0.3"/>
  <pageSetup paperSize="9" scale="92"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50</vt:i4>
      </vt:variant>
    </vt:vector>
  </HeadingPairs>
  <TitlesOfParts>
    <vt:vector size="59" baseType="lpstr">
      <vt:lpstr>記入上の注意</vt:lpstr>
      <vt:lpstr>はじめにお読みください</vt:lpstr>
      <vt:lpstr>入力用</vt:lpstr>
      <vt:lpstr>申請書（着色あり）</vt:lpstr>
      <vt:lpstr>申請書（着色なし）</vt:lpstr>
      <vt:lpstr>申請書（直接入力用）</vt:lpstr>
      <vt:lpstr>入力例</vt:lpstr>
      <vt:lpstr>記載例</vt:lpstr>
      <vt:lpstr>見づらい場合</vt:lpstr>
      <vt:lpstr>'申請書（着色あり）'!Print_Area</vt:lpstr>
      <vt:lpstr>'申請書（着色なし）'!Print_Area</vt:lpstr>
      <vt:lpstr>'申請書（直接入力用）'!Print_Area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松本 厚芳</cp:lastModifiedBy>
  <cp:lastPrinted>2023-03-02T05:41:10Z</cp:lastPrinted>
  <dcterms:created xsi:type="dcterms:W3CDTF">2011-03-03T09:23:16Z</dcterms:created>
  <dcterms:modified xsi:type="dcterms:W3CDTF">2023-03-03T02:47:25Z</dcterms:modified>
</cp:coreProperties>
</file>