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s420d-suiden\水田畑作共有\100  生産に関する資料\令和2年産　水稲・大豆・麦・そばの生産に関する資料\05_製本\03_公開版\"/>
    </mc:Choice>
  </mc:AlternateContent>
  <bookViews>
    <workbookView xWindow="-12" yWindow="-12" windowWidth="10320" windowHeight="8100" tabRatio="838"/>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s>
  <externalReferences>
    <externalReference r:id="rId15"/>
  </externalReferences>
  <definedNames>
    <definedName name="_xlnm._FilterDatabase" localSheetId="11" hidden="1">'7直播普及状況'!$A$3:$Y$89</definedName>
    <definedName name="P_A">'[1]1標高別銘柄品種'!$A$2:$Y$10</definedName>
    <definedName name="_xlnm.Print_Area" localSheetId="1">'1標高別銘柄品種'!$A$1:$K$89</definedName>
    <definedName name="_xlnm.Print_Area" localSheetId="2">'2米の検査状況'!$A$1:$J$68</definedName>
    <definedName name="_xlnm.Print_Area" localSheetId="3">'3水稲種子注文数量'!$A$1:$R$84</definedName>
    <definedName name="_xlnm.Print_Area" localSheetId="4">'4地力・土改材'!$A$1:$Y$32</definedName>
    <definedName name="_xlnm.Print_Area" localSheetId="5">'5-1稲わら利用'!$A$1:$P$34</definedName>
    <definedName name="_xlnm.Print_Area" localSheetId="6">'5-2もみがら利用'!$A$1:$P$34</definedName>
    <definedName name="_xlnm.Print_Area" localSheetId="7">'5-3もみがら利用(CE等)'!$A$1:$O$34</definedName>
    <definedName name="_xlnm.Print_Area" localSheetId="8">'6(1)田植機・収穫機'!$A$1:$R$91</definedName>
    <definedName name="_xlnm.Print_Area" localSheetId="9">'6(2)育苗施設'!$A$1:$AA$92</definedName>
    <definedName name="_xlnm.Print_Area" localSheetId="10">'6(3)共乾施設'!$A$1:$AB$92</definedName>
    <definedName name="_xlnm.Print_Area" localSheetId="11">'7直播普及状況'!$A$1:$Y$90</definedName>
    <definedName name="_xlnm.Print_Area" localSheetId="12">'8環境に配慮した'!$A$1:$J$18</definedName>
    <definedName name="_xlnm.Print_Area" localSheetId="13">'9大規模稲作経営体'!$A$1:$I$88</definedName>
    <definedName name="_xlnm.Print_Area" localSheetId="0">Ⅰ水稲の部!$A$1:$G$39</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62913" calcMode="manual"/>
</workbook>
</file>

<file path=xl/calcChain.xml><?xml version="1.0" encoding="utf-8"?>
<calcChain xmlns="http://schemas.openxmlformats.org/spreadsheetml/2006/main">
  <c r="D67" i="30" l="1"/>
  <c r="D55" i="30"/>
  <c r="D46" i="30"/>
  <c r="I76" i="21" l="1"/>
  <c r="I14" i="21" s="1"/>
  <c r="I8" i="21" s="1"/>
  <c r="H76" i="21"/>
  <c r="G76" i="21"/>
  <c r="G14" i="21" s="1"/>
  <c r="G8" i="21" s="1"/>
  <c r="F76" i="21"/>
  <c r="E76" i="21"/>
  <c r="D76" i="21"/>
  <c r="C76" i="21"/>
  <c r="I71" i="21"/>
  <c r="I13" i="21" s="1"/>
  <c r="H71" i="21"/>
  <c r="H13" i="21" s="1"/>
  <c r="G71" i="21"/>
  <c r="F71" i="21"/>
  <c r="E71" i="21"/>
  <c r="D71" i="21"/>
  <c r="C71" i="21"/>
  <c r="I67" i="21"/>
  <c r="H67" i="21"/>
  <c r="H12" i="21" s="1"/>
  <c r="H7" i="21" s="1"/>
  <c r="G67" i="21"/>
  <c r="F67" i="21"/>
  <c r="E67" i="21"/>
  <c r="D67" i="21"/>
  <c r="C67" i="21"/>
  <c r="I59" i="21"/>
  <c r="H59" i="21"/>
  <c r="G59" i="21"/>
  <c r="G12" i="21" s="1"/>
  <c r="G7" i="21" s="1"/>
  <c r="F59" i="21"/>
  <c r="F12" i="21" s="1"/>
  <c r="F7" i="21" s="1"/>
  <c r="E59" i="21"/>
  <c r="D59" i="21"/>
  <c r="C59" i="21"/>
  <c r="I55" i="21"/>
  <c r="I12" i="21" s="1"/>
  <c r="H55" i="21"/>
  <c r="G55" i="21"/>
  <c r="F55" i="21"/>
  <c r="E55" i="21"/>
  <c r="E12" i="21" s="1"/>
  <c r="E7" i="21" s="1"/>
  <c r="D55" i="21"/>
  <c r="D12" i="21" s="1"/>
  <c r="D7" i="21" s="1"/>
  <c r="C55" i="21"/>
  <c r="I51" i="21"/>
  <c r="H51" i="21"/>
  <c r="H11" i="21" s="1"/>
  <c r="G51" i="21"/>
  <c r="F51" i="21"/>
  <c r="E51" i="21"/>
  <c r="D51" i="21"/>
  <c r="D11" i="21" s="1"/>
  <c r="C51" i="21"/>
  <c r="C11" i="21" s="1"/>
  <c r="I41" i="21"/>
  <c r="H41" i="21"/>
  <c r="G41" i="21"/>
  <c r="G10" i="21" s="1"/>
  <c r="F41" i="21"/>
  <c r="E41" i="21"/>
  <c r="D41" i="21"/>
  <c r="C41" i="21"/>
  <c r="I32" i="21"/>
  <c r="H32" i="21"/>
  <c r="G32" i="21"/>
  <c r="F32" i="21"/>
  <c r="F10" i="21" s="1"/>
  <c r="E32" i="21"/>
  <c r="D32" i="21"/>
  <c r="C32" i="21"/>
  <c r="C10" i="21" s="1"/>
  <c r="I28" i="21"/>
  <c r="I10" i="21" s="1"/>
  <c r="H28" i="21"/>
  <c r="G28" i="21"/>
  <c r="F28" i="21"/>
  <c r="E28" i="21"/>
  <c r="E10" i="21" s="1"/>
  <c r="D28" i="21"/>
  <c r="C28" i="21"/>
  <c r="I26" i="21"/>
  <c r="I9" i="21" s="1"/>
  <c r="I6" i="21" s="1"/>
  <c r="H26" i="21"/>
  <c r="H9" i="21" s="1"/>
  <c r="H6" i="21" s="1"/>
  <c r="G26" i="21"/>
  <c r="F26" i="21"/>
  <c r="E26" i="21"/>
  <c r="D26" i="21"/>
  <c r="D9" i="21" s="1"/>
  <c r="D6" i="21" s="1"/>
  <c r="C26" i="21"/>
  <c r="I22" i="21"/>
  <c r="H22" i="21"/>
  <c r="G22" i="21"/>
  <c r="F22" i="21"/>
  <c r="E22" i="21"/>
  <c r="D22" i="21"/>
  <c r="C22" i="21"/>
  <c r="I18" i="21"/>
  <c r="H18" i="21"/>
  <c r="G18" i="21"/>
  <c r="F18" i="21"/>
  <c r="F9" i="21" s="1"/>
  <c r="F6" i="21" s="1"/>
  <c r="F5" i="21" s="1"/>
  <c r="E18" i="21"/>
  <c r="E9" i="21" s="1"/>
  <c r="D18" i="21"/>
  <c r="C18" i="21"/>
  <c r="I15" i="21"/>
  <c r="H15" i="21"/>
  <c r="G15" i="21"/>
  <c r="F15" i="21"/>
  <c r="E15" i="21"/>
  <c r="D15" i="21"/>
  <c r="C15" i="21"/>
  <c r="H14" i="21"/>
  <c r="H8" i="21" s="1"/>
  <c r="F14" i="21"/>
  <c r="E14" i="21"/>
  <c r="E8" i="21" s="1"/>
  <c r="D14" i="21"/>
  <c r="D8" i="21" s="1"/>
  <c r="C14" i="21"/>
  <c r="C8" i="21" s="1"/>
  <c r="G13" i="21"/>
  <c r="F13" i="21"/>
  <c r="E13" i="21"/>
  <c r="D13" i="21"/>
  <c r="C13" i="21"/>
  <c r="C12" i="21"/>
  <c r="C7" i="21" s="1"/>
  <c r="I11" i="21"/>
  <c r="G11" i="21"/>
  <c r="F11" i="21"/>
  <c r="E11" i="21"/>
  <c r="H10" i="21"/>
  <c r="D10" i="21"/>
  <c r="G9" i="21"/>
  <c r="G6" i="21" s="1"/>
  <c r="C9" i="21"/>
  <c r="F8" i="21"/>
  <c r="Y88" i="15"/>
  <c r="X88" i="15"/>
  <c r="W88" i="15"/>
  <c r="V88" i="15"/>
  <c r="U88" i="15"/>
  <c r="T88" i="15"/>
  <c r="S88" i="15"/>
  <c r="R88" i="15"/>
  <c r="R17" i="15" s="1"/>
  <c r="R11" i="15" s="1"/>
  <c r="Q88" i="15"/>
  <c r="P88" i="15"/>
  <c r="O88" i="15"/>
  <c r="N88" i="15"/>
  <c r="M88" i="15"/>
  <c r="L88" i="15"/>
  <c r="K88" i="15"/>
  <c r="J88" i="15"/>
  <c r="J17" i="15" s="1"/>
  <c r="J11" i="15" s="1"/>
  <c r="I88" i="15"/>
  <c r="H88" i="15"/>
  <c r="G88" i="15"/>
  <c r="F88" i="15"/>
  <c r="E88" i="15"/>
  <c r="D88" i="15"/>
  <c r="C88" i="15"/>
  <c r="Y79" i="15"/>
  <c r="Y17" i="15" s="1"/>
  <c r="Y11" i="15" s="1"/>
  <c r="X79" i="15"/>
  <c r="W79" i="15"/>
  <c r="V79" i="15"/>
  <c r="U79" i="15"/>
  <c r="T79" i="15"/>
  <c r="S79" i="15"/>
  <c r="R79" i="15"/>
  <c r="Q79" i="15"/>
  <c r="Q17" i="15" s="1"/>
  <c r="Q11" i="15" s="1"/>
  <c r="P79" i="15"/>
  <c r="O79" i="15"/>
  <c r="N79" i="15"/>
  <c r="M79" i="15"/>
  <c r="L79" i="15"/>
  <c r="K79" i="15"/>
  <c r="J79" i="15"/>
  <c r="I79" i="15"/>
  <c r="I17" i="15" s="1"/>
  <c r="I11" i="15" s="1"/>
  <c r="H79" i="15"/>
  <c r="G79" i="15"/>
  <c r="F79" i="15"/>
  <c r="E79" i="15"/>
  <c r="D79" i="15"/>
  <c r="C79" i="15"/>
  <c r="Y74" i="15"/>
  <c r="X74" i="15"/>
  <c r="X16" i="15" s="1"/>
  <c r="X10" i="15" s="1"/>
  <c r="W74" i="15"/>
  <c r="V74" i="15"/>
  <c r="U74" i="15"/>
  <c r="T74" i="15"/>
  <c r="S74" i="15"/>
  <c r="R74" i="15"/>
  <c r="Q74" i="15"/>
  <c r="P74" i="15"/>
  <c r="P16" i="15" s="1"/>
  <c r="P10" i="15" s="1"/>
  <c r="O74" i="15"/>
  <c r="N74" i="15"/>
  <c r="M74" i="15"/>
  <c r="L74" i="15"/>
  <c r="K74" i="15"/>
  <c r="J74" i="15"/>
  <c r="I74" i="15"/>
  <c r="H74" i="15"/>
  <c r="H16" i="15" s="1"/>
  <c r="H10" i="15" s="1"/>
  <c r="G74" i="15"/>
  <c r="F74" i="15"/>
  <c r="E74" i="15"/>
  <c r="D74" i="15"/>
  <c r="C74" i="15"/>
  <c r="Y70" i="15"/>
  <c r="X70" i="15"/>
  <c r="W70" i="15"/>
  <c r="W15" i="15" s="1"/>
  <c r="W10" i="15" s="1"/>
  <c r="V70" i="15"/>
  <c r="U70" i="15"/>
  <c r="T70" i="15"/>
  <c r="S70" i="15"/>
  <c r="R70" i="15"/>
  <c r="Q70" i="15"/>
  <c r="P70" i="15"/>
  <c r="O70" i="15"/>
  <c r="O15" i="15" s="1"/>
  <c r="O10" i="15" s="1"/>
  <c r="N70" i="15"/>
  <c r="M70" i="15"/>
  <c r="L70" i="15"/>
  <c r="K70" i="15"/>
  <c r="J70" i="15"/>
  <c r="I70" i="15"/>
  <c r="H70" i="15"/>
  <c r="G70" i="15"/>
  <c r="G15" i="15" s="1"/>
  <c r="G10" i="15" s="1"/>
  <c r="F70" i="15"/>
  <c r="E70" i="15"/>
  <c r="D70" i="15"/>
  <c r="C70" i="15"/>
  <c r="Y62" i="15"/>
  <c r="X62" i="15"/>
  <c r="W62" i="15"/>
  <c r="V62" i="15"/>
  <c r="V15" i="15" s="1"/>
  <c r="V10" i="15" s="1"/>
  <c r="U62" i="15"/>
  <c r="T62" i="15"/>
  <c r="R62" i="15"/>
  <c r="Q62" i="15"/>
  <c r="P62" i="15"/>
  <c r="O62" i="15"/>
  <c r="N62" i="15"/>
  <c r="N15" i="15" s="1"/>
  <c r="N10" i="15" s="1"/>
  <c r="L62" i="15"/>
  <c r="K62" i="15"/>
  <c r="J62" i="15"/>
  <c r="I62" i="15"/>
  <c r="H62" i="15"/>
  <c r="G62" i="15"/>
  <c r="F62" i="15"/>
  <c r="F15" i="15" s="1"/>
  <c r="F10" i="15" s="1"/>
  <c r="E62" i="15"/>
  <c r="C62" i="15"/>
  <c r="S59" i="15"/>
  <c r="S62" i="15" s="1"/>
  <c r="S15" i="15" s="1"/>
  <c r="S10" i="15" s="1"/>
  <c r="M59" i="15"/>
  <c r="M62" i="15" s="1"/>
  <c r="K59" i="15"/>
  <c r="D59" i="15"/>
  <c r="D62" i="15" s="1"/>
  <c r="D15" i="15" s="1"/>
  <c r="D10" i="15" s="1"/>
  <c r="Y58" i="15"/>
  <c r="Y15" i="15" s="1"/>
  <c r="Y10" i="15" s="1"/>
  <c r="X58" i="15"/>
  <c r="W58" i="15"/>
  <c r="V58" i="15"/>
  <c r="U58" i="15"/>
  <c r="U15" i="15" s="1"/>
  <c r="U10" i="15" s="1"/>
  <c r="T58" i="15"/>
  <c r="S58" i="15"/>
  <c r="R58" i="15"/>
  <c r="Q58" i="15"/>
  <c r="Q15" i="15" s="1"/>
  <c r="Q10" i="15" s="1"/>
  <c r="P58" i="15"/>
  <c r="O58" i="15"/>
  <c r="N58" i="15"/>
  <c r="M58" i="15"/>
  <c r="M15" i="15" s="1"/>
  <c r="M10" i="15" s="1"/>
  <c r="L58" i="15"/>
  <c r="K58" i="15"/>
  <c r="J58" i="15"/>
  <c r="I58" i="15"/>
  <c r="I15" i="15" s="1"/>
  <c r="I10" i="15" s="1"/>
  <c r="H58" i="15"/>
  <c r="G58" i="15"/>
  <c r="F58" i="15"/>
  <c r="E58" i="15"/>
  <c r="E15" i="15" s="1"/>
  <c r="E10" i="15" s="1"/>
  <c r="D58" i="15"/>
  <c r="C58" i="15"/>
  <c r="Y54" i="15"/>
  <c r="X54" i="15"/>
  <c r="X14" i="15" s="1"/>
  <c r="W54" i="15"/>
  <c r="V54" i="15"/>
  <c r="U54" i="15"/>
  <c r="T54" i="15"/>
  <c r="T14" i="15" s="1"/>
  <c r="T9" i="15" s="1"/>
  <c r="T8" i="15" s="1"/>
  <c r="S54" i="15"/>
  <c r="R54" i="15"/>
  <c r="Q54" i="15"/>
  <c r="P54" i="15"/>
  <c r="P14" i="15" s="1"/>
  <c r="O54" i="15"/>
  <c r="N54" i="15"/>
  <c r="M54" i="15"/>
  <c r="L54" i="15"/>
  <c r="L14" i="15" s="1"/>
  <c r="L9" i="15" s="1"/>
  <c r="K54" i="15"/>
  <c r="J54" i="15"/>
  <c r="I54" i="15"/>
  <c r="H54" i="15"/>
  <c r="H14" i="15" s="1"/>
  <c r="G54" i="15"/>
  <c r="F54" i="15"/>
  <c r="E54" i="15"/>
  <c r="D54" i="15"/>
  <c r="D14" i="15" s="1"/>
  <c r="C54" i="15"/>
  <c r="D46" i="15"/>
  <c r="D45" i="15"/>
  <c r="Y43" i="15"/>
  <c r="X43" i="15"/>
  <c r="W43" i="15"/>
  <c r="V43" i="15"/>
  <c r="U43" i="15"/>
  <c r="T43" i="15"/>
  <c r="S43" i="15"/>
  <c r="R43" i="15"/>
  <c r="Q43" i="15"/>
  <c r="P43" i="15"/>
  <c r="O43" i="15"/>
  <c r="N43" i="15"/>
  <c r="M43" i="15"/>
  <c r="L43" i="15"/>
  <c r="K43" i="15"/>
  <c r="J43" i="15"/>
  <c r="I43" i="15"/>
  <c r="H43" i="15"/>
  <c r="G43" i="15"/>
  <c r="F43" i="15"/>
  <c r="E43" i="15"/>
  <c r="C43" i="15"/>
  <c r="D38" i="15"/>
  <c r="D43" i="15" s="1"/>
  <c r="D13" i="15" s="1"/>
  <c r="Y34" i="15"/>
  <c r="Y13" i="15" s="1"/>
  <c r="Y9" i="15" s="1"/>
  <c r="X34" i="15"/>
  <c r="W34" i="15"/>
  <c r="V34" i="15"/>
  <c r="V13" i="15" s="1"/>
  <c r="U34" i="15"/>
  <c r="T34" i="15"/>
  <c r="S34" i="15"/>
  <c r="R34" i="15"/>
  <c r="Q34" i="15"/>
  <c r="Q13" i="15" s="1"/>
  <c r="Q9" i="15" s="1"/>
  <c r="P34" i="15"/>
  <c r="O34" i="15"/>
  <c r="N34" i="15"/>
  <c r="N13" i="15" s="1"/>
  <c r="M34" i="15"/>
  <c r="L34" i="15"/>
  <c r="K34" i="15"/>
  <c r="J34" i="15"/>
  <c r="I34" i="15"/>
  <c r="I13" i="15" s="1"/>
  <c r="I9" i="15" s="1"/>
  <c r="H34" i="15"/>
  <c r="G34" i="15"/>
  <c r="F34" i="15"/>
  <c r="F13" i="15" s="1"/>
  <c r="E34" i="15"/>
  <c r="D34" i="15"/>
  <c r="C34" i="15"/>
  <c r="Y29" i="15"/>
  <c r="X29" i="15"/>
  <c r="X12" i="15" s="1"/>
  <c r="X9" i="15" s="1"/>
  <c r="W29" i="15"/>
  <c r="V29" i="15"/>
  <c r="U29" i="15"/>
  <c r="U12" i="15" s="1"/>
  <c r="U9" i="15" s="1"/>
  <c r="U8" i="15" s="1"/>
  <c r="T29" i="15"/>
  <c r="S29" i="15"/>
  <c r="R29" i="15"/>
  <c r="Q29" i="15"/>
  <c r="P29" i="15"/>
  <c r="P12" i="15" s="1"/>
  <c r="P9" i="15" s="1"/>
  <c r="O29" i="15"/>
  <c r="N29" i="15"/>
  <c r="M29" i="15"/>
  <c r="M12" i="15" s="1"/>
  <c r="M9" i="15" s="1"/>
  <c r="M8" i="15" s="1"/>
  <c r="L29" i="15"/>
  <c r="K29" i="15"/>
  <c r="J29" i="15"/>
  <c r="I29" i="15"/>
  <c r="H29" i="15"/>
  <c r="H12" i="15" s="1"/>
  <c r="H9" i="15" s="1"/>
  <c r="G29" i="15"/>
  <c r="F29" i="15"/>
  <c r="E29" i="15"/>
  <c r="E12" i="15" s="1"/>
  <c r="E9" i="15" s="1"/>
  <c r="E8" i="15" s="1"/>
  <c r="D29" i="15"/>
  <c r="C29" i="15"/>
  <c r="Y25" i="15"/>
  <c r="X25" i="15"/>
  <c r="W25" i="15"/>
  <c r="V25" i="15"/>
  <c r="U25" i="15"/>
  <c r="T25" i="15"/>
  <c r="S25" i="15"/>
  <c r="R25" i="15"/>
  <c r="Q25" i="15"/>
  <c r="P25" i="15"/>
  <c r="O25" i="15"/>
  <c r="N25" i="15"/>
  <c r="M25" i="15"/>
  <c r="L25" i="15"/>
  <c r="K25" i="15"/>
  <c r="J25" i="15"/>
  <c r="I25" i="15"/>
  <c r="H25" i="15"/>
  <c r="G25" i="15"/>
  <c r="F25" i="15"/>
  <c r="E25" i="15"/>
  <c r="D25" i="15"/>
  <c r="C25" i="15"/>
  <c r="Y21" i="15"/>
  <c r="X21" i="15"/>
  <c r="W21" i="15"/>
  <c r="V21" i="15"/>
  <c r="V12" i="15" s="1"/>
  <c r="U21" i="15"/>
  <c r="T21" i="15"/>
  <c r="S21" i="15"/>
  <c r="R21" i="15"/>
  <c r="R12" i="15" s="1"/>
  <c r="R9" i="15" s="1"/>
  <c r="R8" i="15" s="1"/>
  <c r="Q21" i="15"/>
  <c r="P21" i="15"/>
  <c r="O21" i="15"/>
  <c r="N21" i="15"/>
  <c r="N12" i="15" s="1"/>
  <c r="M21" i="15"/>
  <c r="L21" i="15"/>
  <c r="K21" i="15"/>
  <c r="J21" i="15"/>
  <c r="J12" i="15" s="1"/>
  <c r="J9" i="15" s="1"/>
  <c r="J8" i="15" s="1"/>
  <c r="I21" i="15"/>
  <c r="H21" i="15"/>
  <c r="G21" i="15"/>
  <c r="F21" i="15"/>
  <c r="F12" i="15" s="1"/>
  <c r="E21" i="15"/>
  <c r="D21" i="15"/>
  <c r="C21" i="15"/>
  <c r="Y18" i="15"/>
  <c r="X18" i="15"/>
  <c r="W18" i="15"/>
  <c r="V18" i="15"/>
  <c r="U18" i="15"/>
  <c r="U11" i="15" s="1"/>
  <c r="T18" i="15"/>
  <c r="S18" i="15"/>
  <c r="R18" i="15"/>
  <c r="Q18" i="15"/>
  <c r="P18" i="15"/>
  <c r="O18" i="15"/>
  <c r="N18" i="15"/>
  <c r="M18" i="15"/>
  <c r="M11" i="15" s="1"/>
  <c r="L18" i="15"/>
  <c r="K18" i="15"/>
  <c r="J18" i="15"/>
  <c r="I18" i="15"/>
  <c r="H18" i="15"/>
  <c r="G18" i="15"/>
  <c r="F18" i="15"/>
  <c r="E18" i="15"/>
  <c r="E11" i="15" s="1"/>
  <c r="D18" i="15"/>
  <c r="C18" i="15"/>
  <c r="X17" i="15"/>
  <c r="X11" i="15" s="1"/>
  <c r="W17" i="15"/>
  <c r="V17" i="15"/>
  <c r="U17" i="15"/>
  <c r="T17" i="15"/>
  <c r="T11" i="15" s="1"/>
  <c r="S17" i="15"/>
  <c r="P17" i="15"/>
  <c r="P11" i="15" s="1"/>
  <c r="O17" i="15"/>
  <c r="N17" i="15"/>
  <c r="M17" i="15"/>
  <c r="L17" i="15"/>
  <c r="L11" i="15" s="1"/>
  <c r="K17" i="15"/>
  <c r="H17" i="15"/>
  <c r="H11" i="15" s="1"/>
  <c r="G17" i="15"/>
  <c r="F17" i="15"/>
  <c r="E17" i="15"/>
  <c r="D17" i="15"/>
  <c r="D11" i="15" s="1"/>
  <c r="C17" i="15"/>
  <c r="Y16" i="15"/>
  <c r="W16" i="15"/>
  <c r="V16" i="15"/>
  <c r="U16" i="15"/>
  <c r="T16" i="15"/>
  <c r="S16" i="15"/>
  <c r="R16" i="15"/>
  <c r="Q16" i="15"/>
  <c r="O16" i="15"/>
  <c r="N16" i="15"/>
  <c r="M16" i="15"/>
  <c r="L16" i="15"/>
  <c r="K16" i="15"/>
  <c r="K10" i="15" s="1"/>
  <c r="J16" i="15"/>
  <c r="I16" i="15"/>
  <c r="G16" i="15"/>
  <c r="F16" i="15"/>
  <c r="E16" i="15"/>
  <c r="D16" i="15"/>
  <c r="C16" i="15"/>
  <c r="C10" i="15" s="1"/>
  <c r="X15" i="15"/>
  <c r="T15" i="15"/>
  <c r="R15" i="15"/>
  <c r="R10" i="15" s="1"/>
  <c r="P15" i="15"/>
  <c r="L15" i="15"/>
  <c r="K15" i="15"/>
  <c r="J15" i="15"/>
  <c r="J10" i="15" s="1"/>
  <c r="H15" i="15"/>
  <c r="C15" i="15"/>
  <c r="Y14" i="15"/>
  <c r="W14" i="15"/>
  <c r="V14" i="15"/>
  <c r="U14" i="15"/>
  <c r="S14" i="15"/>
  <c r="R14" i="15"/>
  <c r="Q14" i="15"/>
  <c r="O14" i="15"/>
  <c r="N14" i="15"/>
  <c r="M14" i="15"/>
  <c r="K14" i="15"/>
  <c r="J14" i="15"/>
  <c r="I14" i="15"/>
  <c r="G14" i="15"/>
  <c r="F14" i="15"/>
  <c r="E14" i="15"/>
  <c r="C14" i="15"/>
  <c r="X13" i="15"/>
  <c r="W13" i="15"/>
  <c r="U13" i="15"/>
  <c r="T13" i="15"/>
  <c r="S13" i="15"/>
  <c r="R13" i="15"/>
  <c r="P13" i="15"/>
  <c r="O13" i="15"/>
  <c r="M13" i="15"/>
  <c r="L13" i="15"/>
  <c r="K13" i="15"/>
  <c r="J13" i="15"/>
  <c r="H13" i="15"/>
  <c r="G13" i="15"/>
  <c r="E13" i="15"/>
  <c r="C13" i="15"/>
  <c r="Y12" i="15"/>
  <c r="W12" i="15"/>
  <c r="W9" i="15" s="1"/>
  <c r="W8" i="15" s="1"/>
  <c r="T12" i="15"/>
  <c r="S12" i="15"/>
  <c r="S9" i="15" s="1"/>
  <c r="S8" i="15" s="1"/>
  <c r="Q12" i="15"/>
  <c r="O12" i="15"/>
  <c r="O9" i="15" s="1"/>
  <c r="L12" i="15"/>
  <c r="K12" i="15"/>
  <c r="K9" i="15" s="1"/>
  <c r="I12" i="15"/>
  <c r="G12" i="15"/>
  <c r="G9" i="15" s="1"/>
  <c r="G8" i="15" s="1"/>
  <c r="D12" i="15"/>
  <c r="C12" i="15"/>
  <c r="C9" i="15" s="1"/>
  <c r="W11" i="15"/>
  <c r="V11" i="15"/>
  <c r="S11" i="15"/>
  <c r="O11" i="15"/>
  <c r="N11" i="15"/>
  <c r="K11" i="15"/>
  <c r="G11" i="15"/>
  <c r="F11" i="15"/>
  <c r="C11" i="15"/>
  <c r="T10" i="15"/>
  <c r="L10" i="15"/>
  <c r="AB88" i="14"/>
  <c r="AA88" i="14"/>
  <c r="Z88" i="14"/>
  <c r="Y88" i="14"/>
  <c r="X88" i="14"/>
  <c r="W88" i="14"/>
  <c r="V88" i="14"/>
  <c r="U88" i="14"/>
  <c r="U18" i="14" s="1"/>
  <c r="U12" i="14" s="1"/>
  <c r="T88" i="14"/>
  <c r="S88" i="14"/>
  <c r="R88" i="14"/>
  <c r="Q88" i="14"/>
  <c r="P88" i="14"/>
  <c r="O88" i="14"/>
  <c r="N88" i="14"/>
  <c r="M88" i="14"/>
  <c r="M18" i="14" s="1"/>
  <c r="M12" i="14" s="1"/>
  <c r="L88" i="14"/>
  <c r="K88" i="14"/>
  <c r="J88" i="14"/>
  <c r="I88" i="14"/>
  <c r="H88" i="14"/>
  <c r="G88" i="14"/>
  <c r="F88" i="14"/>
  <c r="E88" i="14"/>
  <c r="E18" i="14" s="1"/>
  <c r="E12" i="14" s="1"/>
  <c r="D88" i="14"/>
  <c r="C88" i="14"/>
  <c r="AB79" i="14"/>
  <c r="AA79" i="14"/>
  <c r="Z79" i="14"/>
  <c r="Y79" i="14"/>
  <c r="X79" i="14"/>
  <c r="W79" i="14"/>
  <c r="W18" i="14" s="1"/>
  <c r="W12" i="14" s="1"/>
  <c r="W9" i="14" s="1"/>
  <c r="V79" i="14"/>
  <c r="U79" i="14"/>
  <c r="T79" i="14"/>
  <c r="S79" i="14"/>
  <c r="R79" i="14"/>
  <c r="Q79" i="14"/>
  <c r="P79" i="14"/>
  <c r="O79" i="14"/>
  <c r="O18" i="14" s="1"/>
  <c r="O12" i="14" s="1"/>
  <c r="O9" i="14" s="1"/>
  <c r="N79" i="14"/>
  <c r="M79" i="14"/>
  <c r="L79" i="14"/>
  <c r="K79" i="14"/>
  <c r="J79" i="14"/>
  <c r="I79" i="14"/>
  <c r="H79" i="14"/>
  <c r="G79" i="14"/>
  <c r="G18" i="14" s="1"/>
  <c r="G12" i="14" s="1"/>
  <c r="F79" i="14"/>
  <c r="E79" i="14"/>
  <c r="D79" i="14"/>
  <c r="C79" i="14"/>
  <c r="AB74" i="14"/>
  <c r="AA74" i="14"/>
  <c r="Z74" i="14"/>
  <c r="Y74" i="14"/>
  <c r="Y17" i="14" s="1"/>
  <c r="Y11" i="14" s="1"/>
  <c r="Y9" i="14" s="1"/>
  <c r="X74" i="14"/>
  <c r="W74" i="14"/>
  <c r="V74" i="14"/>
  <c r="U74" i="14"/>
  <c r="T74" i="14"/>
  <c r="S74" i="14"/>
  <c r="R74" i="14"/>
  <c r="Q74" i="14"/>
  <c r="Q17" i="14" s="1"/>
  <c r="Q11" i="14" s="1"/>
  <c r="Q9" i="14" s="1"/>
  <c r="P74" i="14"/>
  <c r="O74" i="14"/>
  <c r="N74" i="14"/>
  <c r="M74" i="14"/>
  <c r="L74" i="14"/>
  <c r="K74" i="14"/>
  <c r="J74" i="14"/>
  <c r="I74" i="14"/>
  <c r="I17" i="14" s="1"/>
  <c r="I11" i="14" s="1"/>
  <c r="I9" i="14" s="1"/>
  <c r="H74" i="14"/>
  <c r="G74" i="14"/>
  <c r="F74" i="14"/>
  <c r="E74" i="14"/>
  <c r="D74" i="14"/>
  <c r="C74" i="14"/>
  <c r="AB70" i="14"/>
  <c r="AA70" i="14"/>
  <c r="AA16" i="14" s="1"/>
  <c r="AA11" i="14" s="1"/>
  <c r="Z70" i="14"/>
  <c r="Y70" i="14"/>
  <c r="X70" i="14"/>
  <c r="W70" i="14"/>
  <c r="V70" i="14"/>
  <c r="U70" i="14"/>
  <c r="T70" i="14"/>
  <c r="S70" i="14"/>
  <c r="S16" i="14" s="1"/>
  <c r="S11" i="14" s="1"/>
  <c r="R70" i="14"/>
  <c r="Q70" i="14"/>
  <c r="P70" i="14"/>
  <c r="O70" i="14"/>
  <c r="N70" i="14"/>
  <c r="M70" i="14"/>
  <c r="L70" i="14"/>
  <c r="K70" i="14"/>
  <c r="K16" i="14" s="1"/>
  <c r="K11" i="14" s="1"/>
  <c r="J70" i="14"/>
  <c r="I70" i="14"/>
  <c r="H70" i="14"/>
  <c r="G70" i="14"/>
  <c r="F70" i="14"/>
  <c r="E70" i="14"/>
  <c r="D70" i="14"/>
  <c r="C70" i="14"/>
  <c r="C16" i="14" s="1"/>
  <c r="C11" i="14" s="1"/>
  <c r="AB62" i="14"/>
  <c r="AA62" i="14"/>
  <c r="Z62" i="14"/>
  <c r="Y62" i="14"/>
  <c r="X62" i="14"/>
  <c r="W62" i="14"/>
  <c r="V62" i="14"/>
  <c r="U62" i="14"/>
  <c r="T62" i="14"/>
  <c r="S62" i="14"/>
  <c r="R62" i="14"/>
  <c r="Q62" i="14"/>
  <c r="P62" i="14"/>
  <c r="O62" i="14"/>
  <c r="N62" i="14"/>
  <c r="M62" i="14"/>
  <c r="L62" i="14"/>
  <c r="K62" i="14"/>
  <c r="J62" i="14"/>
  <c r="I62" i="14"/>
  <c r="F62" i="14"/>
  <c r="E62" i="14"/>
  <c r="C62" i="14"/>
  <c r="H61" i="14"/>
  <c r="G61" i="14"/>
  <c r="H60" i="14"/>
  <c r="H62" i="14" s="1"/>
  <c r="H16" i="14" s="1"/>
  <c r="H11" i="14" s="1"/>
  <c r="G60" i="14"/>
  <c r="G62" i="14" s="1"/>
  <c r="G16" i="14" s="1"/>
  <c r="G11" i="14" s="1"/>
  <c r="E59" i="14"/>
  <c r="D59" i="14"/>
  <c r="D62" i="14" s="1"/>
  <c r="D16" i="14" s="1"/>
  <c r="D11" i="14" s="1"/>
  <c r="AA58" i="14"/>
  <c r="Z58" i="14"/>
  <c r="Y58" i="14"/>
  <c r="X58" i="14"/>
  <c r="W58" i="14"/>
  <c r="V58" i="14"/>
  <c r="U58" i="14"/>
  <c r="U16" i="14" s="1"/>
  <c r="U11" i="14" s="1"/>
  <c r="S58" i="14"/>
  <c r="R58" i="14"/>
  <c r="Q58" i="14"/>
  <c r="P58" i="14"/>
  <c r="O58" i="14"/>
  <c r="N58" i="14"/>
  <c r="M58" i="14"/>
  <c r="M16" i="14" s="1"/>
  <c r="M11" i="14" s="1"/>
  <c r="L58" i="14"/>
  <c r="K58" i="14"/>
  <c r="J58" i="14"/>
  <c r="I58" i="14"/>
  <c r="H58" i="14"/>
  <c r="G58" i="14"/>
  <c r="F58" i="14"/>
  <c r="E58" i="14"/>
  <c r="E16" i="14" s="1"/>
  <c r="E11" i="14" s="1"/>
  <c r="D58" i="14"/>
  <c r="C58" i="14"/>
  <c r="AB57" i="14"/>
  <c r="AB56" i="14"/>
  <c r="AB55" i="14"/>
  <c r="AB58" i="14" s="1"/>
  <c r="AB16" i="14" s="1"/>
  <c r="AB11" i="14" s="1"/>
  <c r="V55" i="14"/>
  <c r="T55" i="14"/>
  <c r="T58" i="14" s="1"/>
  <c r="T16" i="14" s="1"/>
  <c r="T11" i="14" s="1"/>
  <c r="AB54" i="14"/>
  <c r="AB15" i="14" s="1"/>
  <c r="AA54" i="14"/>
  <c r="Z54" i="14"/>
  <c r="Y54" i="14"/>
  <c r="X54" i="14"/>
  <c r="W54" i="14"/>
  <c r="V54" i="14"/>
  <c r="U54" i="14"/>
  <c r="T54" i="14"/>
  <c r="T15" i="14" s="1"/>
  <c r="S54" i="14"/>
  <c r="R54" i="14"/>
  <c r="Q54" i="14"/>
  <c r="P54" i="14"/>
  <c r="O54" i="14"/>
  <c r="N54" i="14"/>
  <c r="M54" i="14"/>
  <c r="L54" i="14"/>
  <c r="L15" i="14" s="1"/>
  <c r="K54" i="14"/>
  <c r="J54" i="14"/>
  <c r="I54" i="14"/>
  <c r="H54" i="14"/>
  <c r="G54" i="14"/>
  <c r="F54" i="14"/>
  <c r="E54" i="14"/>
  <c r="D54" i="14"/>
  <c r="D15" i="14" s="1"/>
  <c r="C54" i="14"/>
  <c r="AB44" i="14"/>
  <c r="AA44" i="14"/>
  <c r="Z44" i="14"/>
  <c r="Y44" i="14"/>
  <c r="X44" i="14"/>
  <c r="W44" i="14"/>
  <c r="V44" i="14"/>
  <c r="V14" i="14" s="1"/>
  <c r="U44" i="14"/>
  <c r="T44" i="14"/>
  <c r="S44" i="14"/>
  <c r="R44" i="14"/>
  <c r="Q44" i="14"/>
  <c r="P44" i="14"/>
  <c r="O44" i="14"/>
  <c r="N44" i="14"/>
  <c r="N14" i="14" s="1"/>
  <c r="M44" i="14"/>
  <c r="L44" i="14"/>
  <c r="K44" i="14"/>
  <c r="J44" i="14"/>
  <c r="I44" i="14"/>
  <c r="H44" i="14"/>
  <c r="G44" i="14"/>
  <c r="F44" i="14"/>
  <c r="F14" i="14" s="1"/>
  <c r="E44" i="14"/>
  <c r="D44" i="14"/>
  <c r="C44" i="14"/>
  <c r="AB35" i="14"/>
  <c r="AA35" i="14"/>
  <c r="Z35" i="14"/>
  <c r="Y35" i="14"/>
  <c r="X35" i="14"/>
  <c r="X14" i="14" s="1"/>
  <c r="X10" i="14" s="1"/>
  <c r="W35" i="14"/>
  <c r="V35" i="14"/>
  <c r="U35" i="14"/>
  <c r="T35" i="14"/>
  <c r="S35" i="14"/>
  <c r="R35" i="14"/>
  <c r="Q35" i="14"/>
  <c r="P35" i="14"/>
  <c r="P14" i="14" s="1"/>
  <c r="P10" i="14" s="1"/>
  <c r="O35" i="14"/>
  <c r="N35" i="14"/>
  <c r="M35" i="14"/>
  <c r="L35" i="14"/>
  <c r="K35" i="14"/>
  <c r="J35" i="14"/>
  <c r="I35" i="14"/>
  <c r="H35" i="14"/>
  <c r="H14" i="14" s="1"/>
  <c r="H10" i="14" s="1"/>
  <c r="G35" i="14"/>
  <c r="F35" i="14"/>
  <c r="E35" i="14"/>
  <c r="D35" i="14"/>
  <c r="C35" i="14"/>
  <c r="AB30" i="14"/>
  <c r="AA30" i="14"/>
  <c r="Z30" i="14"/>
  <c r="Z13" i="14" s="1"/>
  <c r="Z10" i="14" s="1"/>
  <c r="Y30" i="14"/>
  <c r="X30" i="14"/>
  <c r="W30" i="14"/>
  <c r="V30" i="14"/>
  <c r="U30" i="14"/>
  <c r="T30" i="14"/>
  <c r="S30" i="14"/>
  <c r="R30" i="14"/>
  <c r="R13" i="14" s="1"/>
  <c r="R10" i="14" s="1"/>
  <c r="R9" i="14" s="1"/>
  <c r="Q30" i="14"/>
  <c r="P30" i="14"/>
  <c r="O30" i="14"/>
  <c r="N30" i="14"/>
  <c r="M30" i="14"/>
  <c r="L30" i="14"/>
  <c r="K30" i="14"/>
  <c r="J30" i="14"/>
  <c r="J13" i="14" s="1"/>
  <c r="J10" i="14" s="1"/>
  <c r="I30" i="14"/>
  <c r="H30" i="14"/>
  <c r="G30" i="14"/>
  <c r="F30" i="14"/>
  <c r="E30" i="14"/>
  <c r="D30" i="14"/>
  <c r="C30" i="14"/>
  <c r="AB26" i="14"/>
  <c r="AA26" i="14"/>
  <c r="Z26" i="14"/>
  <c r="Y26" i="14"/>
  <c r="X26" i="14"/>
  <c r="W26" i="14"/>
  <c r="V26" i="14"/>
  <c r="U26" i="14"/>
  <c r="T26" i="14"/>
  <c r="S26" i="14"/>
  <c r="R26" i="14"/>
  <c r="Q26" i="14"/>
  <c r="P26" i="14"/>
  <c r="O26" i="14"/>
  <c r="N26" i="14"/>
  <c r="M26" i="14"/>
  <c r="L26" i="14"/>
  <c r="K26" i="14"/>
  <c r="J26" i="14"/>
  <c r="I26" i="14"/>
  <c r="H26" i="14"/>
  <c r="G26" i="14"/>
  <c r="F26" i="14"/>
  <c r="E26" i="14"/>
  <c r="D26" i="14"/>
  <c r="C26" i="14"/>
  <c r="AB22" i="14"/>
  <c r="AA22" i="14"/>
  <c r="Z22" i="14"/>
  <c r="Y22" i="14"/>
  <c r="X22" i="14"/>
  <c r="W22" i="14"/>
  <c r="V22" i="14"/>
  <c r="V13" i="14" s="1"/>
  <c r="V10" i="14" s="1"/>
  <c r="U22" i="14"/>
  <c r="T22" i="14"/>
  <c r="S22" i="14"/>
  <c r="R22" i="14"/>
  <c r="Q22" i="14"/>
  <c r="P22" i="14"/>
  <c r="O22" i="14"/>
  <c r="N22" i="14"/>
  <c r="N13" i="14" s="1"/>
  <c r="N10" i="14" s="1"/>
  <c r="N9" i="14" s="1"/>
  <c r="M22" i="14"/>
  <c r="L22" i="14"/>
  <c r="K22" i="14"/>
  <c r="J22" i="14"/>
  <c r="I22" i="14"/>
  <c r="H22" i="14"/>
  <c r="G22" i="14"/>
  <c r="F22" i="14"/>
  <c r="F13" i="14" s="1"/>
  <c r="F10" i="14" s="1"/>
  <c r="F9" i="14" s="1"/>
  <c r="E22" i="14"/>
  <c r="D22" i="14"/>
  <c r="C22" i="14"/>
  <c r="AB19" i="14"/>
  <c r="AA19" i="14"/>
  <c r="Z19" i="14"/>
  <c r="Y19" i="14"/>
  <c r="X19" i="14"/>
  <c r="X12" i="14" s="1"/>
  <c r="W19" i="14"/>
  <c r="V19" i="14"/>
  <c r="U19" i="14"/>
  <c r="T19" i="14"/>
  <c r="S19" i="14"/>
  <c r="R19" i="14"/>
  <c r="Q19" i="14"/>
  <c r="P19" i="14"/>
  <c r="P12" i="14" s="1"/>
  <c r="O19" i="14"/>
  <c r="N19" i="14"/>
  <c r="M19" i="14"/>
  <c r="L19" i="14"/>
  <c r="K19" i="14"/>
  <c r="J19" i="14"/>
  <c r="I19" i="14"/>
  <c r="H19" i="14"/>
  <c r="H12" i="14" s="1"/>
  <c r="G19" i="14"/>
  <c r="F19" i="14"/>
  <c r="E19" i="14"/>
  <c r="D19" i="14"/>
  <c r="C19" i="14"/>
  <c r="AB18" i="14"/>
  <c r="AA18" i="14"/>
  <c r="Z18" i="14"/>
  <c r="Z12" i="14" s="1"/>
  <c r="Y18" i="14"/>
  <c r="X18" i="14"/>
  <c r="V18" i="14"/>
  <c r="T18" i="14"/>
  <c r="S18" i="14"/>
  <c r="R18" i="14"/>
  <c r="R12" i="14" s="1"/>
  <c r="Q18" i="14"/>
  <c r="P18" i="14"/>
  <c r="N18" i="14"/>
  <c r="L18" i="14"/>
  <c r="K18" i="14"/>
  <c r="J18" i="14"/>
  <c r="J12" i="14" s="1"/>
  <c r="I18" i="14"/>
  <c r="H18" i="14"/>
  <c r="F18" i="14"/>
  <c r="D18" i="14"/>
  <c r="C18" i="14"/>
  <c r="AB17" i="14"/>
  <c r="AA17" i="14"/>
  <c r="Z17" i="14"/>
  <c r="X17" i="14"/>
  <c r="W17" i="14"/>
  <c r="V17" i="14"/>
  <c r="U17" i="14"/>
  <c r="T17" i="14"/>
  <c r="S17" i="14"/>
  <c r="R17" i="14"/>
  <c r="P17" i="14"/>
  <c r="O17" i="14"/>
  <c r="N17" i="14"/>
  <c r="M17" i="14"/>
  <c r="L17" i="14"/>
  <c r="L11" i="14" s="1"/>
  <c r="K17" i="14"/>
  <c r="J17" i="14"/>
  <c r="H17" i="14"/>
  <c r="G17" i="14"/>
  <c r="F17" i="14"/>
  <c r="E17" i="14"/>
  <c r="D17" i="14"/>
  <c r="C17" i="14"/>
  <c r="Z16" i="14"/>
  <c r="Y16" i="14"/>
  <c r="X16" i="14"/>
  <c r="W16" i="14"/>
  <c r="V16" i="14"/>
  <c r="V11" i="14" s="1"/>
  <c r="R16" i="14"/>
  <c r="Q16" i="14"/>
  <c r="P16" i="14"/>
  <c r="O16" i="14"/>
  <c r="N16" i="14"/>
  <c r="N11" i="14" s="1"/>
  <c r="L16" i="14"/>
  <c r="J16" i="14"/>
  <c r="I16" i="14"/>
  <c r="F16" i="14"/>
  <c r="F11" i="14" s="1"/>
  <c r="AA15" i="14"/>
  <c r="Z15" i="14"/>
  <c r="Y15" i="14"/>
  <c r="X15" i="14"/>
  <c r="W15" i="14"/>
  <c r="V15" i="14"/>
  <c r="U15" i="14"/>
  <c r="S15" i="14"/>
  <c r="R15" i="14"/>
  <c r="Q15" i="14"/>
  <c r="P15" i="14"/>
  <c r="O15" i="14"/>
  <c r="N15" i="14"/>
  <c r="M15" i="14"/>
  <c r="K15" i="14"/>
  <c r="J15" i="14"/>
  <c r="I15" i="14"/>
  <c r="H15" i="14"/>
  <c r="G15" i="14"/>
  <c r="F15" i="14"/>
  <c r="E15" i="14"/>
  <c r="C15" i="14"/>
  <c r="AB14" i="14"/>
  <c r="AA14" i="14"/>
  <c r="Z14" i="14"/>
  <c r="Y14" i="14"/>
  <c r="W14" i="14"/>
  <c r="U14" i="14"/>
  <c r="T14" i="14"/>
  <c r="S14" i="14"/>
  <c r="R14" i="14"/>
  <c r="Q14" i="14"/>
  <c r="O14" i="14"/>
  <c r="M14" i="14"/>
  <c r="L14" i="14"/>
  <c r="K14" i="14"/>
  <c r="J14" i="14"/>
  <c r="I14" i="14"/>
  <c r="G14" i="14"/>
  <c r="E14" i="14"/>
  <c r="D14" i="14"/>
  <c r="C14" i="14"/>
  <c r="AB13" i="14"/>
  <c r="AB10" i="14" s="1"/>
  <c r="AA13" i="14"/>
  <c r="Y13" i="14"/>
  <c r="X13" i="14"/>
  <c r="W13" i="14"/>
  <c r="U13" i="14"/>
  <c r="T13" i="14"/>
  <c r="T10" i="14" s="1"/>
  <c r="T9" i="14" s="1"/>
  <c r="S13" i="14"/>
  <c r="Q13" i="14"/>
  <c r="P13" i="14"/>
  <c r="O13" i="14"/>
  <c r="M13" i="14"/>
  <c r="L13" i="14"/>
  <c r="L10" i="14" s="1"/>
  <c r="L9" i="14" s="1"/>
  <c r="K13" i="14"/>
  <c r="I13" i="14"/>
  <c r="H13" i="14"/>
  <c r="G13" i="14"/>
  <c r="E13" i="14"/>
  <c r="D13" i="14"/>
  <c r="D10" i="14" s="1"/>
  <c r="D9" i="14" s="1"/>
  <c r="C13" i="14"/>
  <c r="AB12" i="14"/>
  <c r="AA12" i="14"/>
  <c r="Y12" i="14"/>
  <c r="V12" i="14"/>
  <c r="T12" i="14"/>
  <c r="S12" i="14"/>
  <c r="Q12" i="14"/>
  <c r="N12" i="14"/>
  <c r="L12" i="14"/>
  <c r="K12" i="14"/>
  <c r="I12" i="14"/>
  <c r="F12" i="14"/>
  <c r="D12" i="14"/>
  <c r="C12" i="14"/>
  <c r="Z11" i="14"/>
  <c r="X11" i="14"/>
  <c r="W11" i="14"/>
  <c r="R11" i="14"/>
  <c r="P11" i="14"/>
  <c r="O11" i="14"/>
  <c r="J11" i="14"/>
  <c r="AA10" i="14"/>
  <c r="Y10" i="14"/>
  <c r="W10" i="14"/>
  <c r="U10" i="14"/>
  <c r="S10" i="14"/>
  <c r="Q10" i="14"/>
  <c r="O10" i="14"/>
  <c r="M10" i="14"/>
  <c r="K10" i="14"/>
  <c r="I10" i="14"/>
  <c r="G10" i="14"/>
  <c r="E10" i="14"/>
  <c r="C10" i="14"/>
  <c r="I89" i="23"/>
  <c r="D89" i="23"/>
  <c r="AA88" i="23"/>
  <c r="Z88" i="23"/>
  <c r="Y88" i="23"/>
  <c r="X88" i="23"/>
  <c r="W88" i="23"/>
  <c r="V88" i="23"/>
  <c r="U88" i="23"/>
  <c r="T88" i="23"/>
  <c r="S88" i="23"/>
  <c r="R88" i="23"/>
  <c r="Q88" i="23"/>
  <c r="P88" i="23"/>
  <c r="O88" i="23"/>
  <c r="N88" i="23"/>
  <c r="M88" i="23"/>
  <c r="L88" i="23"/>
  <c r="K88" i="23"/>
  <c r="J88" i="23"/>
  <c r="H88" i="23"/>
  <c r="G88" i="23"/>
  <c r="F88" i="23"/>
  <c r="E88" i="23"/>
  <c r="I87" i="23"/>
  <c r="D87" i="23"/>
  <c r="I86" i="23"/>
  <c r="D86" i="23"/>
  <c r="I85" i="23"/>
  <c r="D85" i="23"/>
  <c r="I84" i="23"/>
  <c r="D84" i="23"/>
  <c r="I83" i="23"/>
  <c r="D83" i="23"/>
  <c r="I82" i="23"/>
  <c r="D82" i="23"/>
  <c r="D88" i="23" s="1"/>
  <c r="D81" i="23"/>
  <c r="I80" i="23"/>
  <c r="I88" i="23" s="1"/>
  <c r="D80" i="23"/>
  <c r="AA79" i="23"/>
  <c r="Z79" i="23"/>
  <c r="Y79" i="23"/>
  <c r="X79" i="23"/>
  <c r="W79" i="23"/>
  <c r="V79" i="23"/>
  <c r="U79" i="23"/>
  <c r="T79" i="23"/>
  <c r="S79" i="23"/>
  <c r="R79" i="23"/>
  <c r="Q79" i="23"/>
  <c r="P79" i="23"/>
  <c r="O79" i="23"/>
  <c r="N79" i="23"/>
  <c r="M79" i="23"/>
  <c r="L79" i="23"/>
  <c r="K79" i="23"/>
  <c r="J79" i="23"/>
  <c r="H79" i="23"/>
  <c r="G79" i="23"/>
  <c r="F79" i="23"/>
  <c r="E79" i="23"/>
  <c r="I78" i="23"/>
  <c r="D78" i="23"/>
  <c r="I77" i="23"/>
  <c r="D77" i="23"/>
  <c r="I76" i="23"/>
  <c r="D76" i="23"/>
  <c r="I75" i="23"/>
  <c r="I79" i="23" s="1"/>
  <c r="I18" i="23" s="1"/>
  <c r="I12" i="23" s="1"/>
  <c r="D75" i="23"/>
  <c r="D79" i="23" s="1"/>
  <c r="D18" i="23" s="1"/>
  <c r="D12" i="23" s="1"/>
  <c r="AA74" i="23"/>
  <c r="Z74" i="23"/>
  <c r="Y74" i="23"/>
  <c r="X74" i="23"/>
  <c r="W74" i="23"/>
  <c r="V74" i="23"/>
  <c r="U74" i="23"/>
  <c r="T74" i="23"/>
  <c r="S74" i="23"/>
  <c r="R74" i="23"/>
  <c r="Q74" i="23"/>
  <c r="P74" i="23"/>
  <c r="O74" i="23"/>
  <c r="N74" i="23"/>
  <c r="M74" i="23"/>
  <c r="L74" i="23"/>
  <c r="K74" i="23"/>
  <c r="J74" i="23"/>
  <c r="H74" i="23"/>
  <c r="G74" i="23"/>
  <c r="F74" i="23"/>
  <c r="E74" i="23"/>
  <c r="I73" i="23"/>
  <c r="D73" i="23"/>
  <c r="I72" i="23"/>
  <c r="D72" i="23"/>
  <c r="I71" i="23"/>
  <c r="I74" i="23" s="1"/>
  <c r="I17" i="23" s="1"/>
  <c r="D71" i="23"/>
  <c r="D74" i="23" s="1"/>
  <c r="D17" i="23" s="1"/>
  <c r="D11" i="23" s="1"/>
  <c r="AA70" i="23"/>
  <c r="Z70" i="23"/>
  <c r="Y70" i="23"/>
  <c r="X70" i="23"/>
  <c r="W70" i="23"/>
  <c r="V70" i="23"/>
  <c r="U70" i="23"/>
  <c r="T70" i="23"/>
  <c r="S70" i="23"/>
  <c r="R70" i="23"/>
  <c r="Q70" i="23"/>
  <c r="P70" i="23"/>
  <c r="O70" i="23"/>
  <c r="N70" i="23"/>
  <c r="M70" i="23"/>
  <c r="L70" i="23"/>
  <c r="K70" i="23"/>
  <c r="J70" i="23"/>
  <c r="H70" i="23"/>
  <c r="G70" i="23"/>
  <c r="F70" i="23"/>
  <c r="E70" i="23"/>
  <c r="D70" i="23"/>
  <c r="I69" i="23"/>
  <c r="D69" i="23"/>
  <c r="I64" i="23"/>
  <c r="I70" i="23" s="1"/>
  <c r="I16" i="23" s="1"/>
  <c r="D64" i="23"/>
  <c r="AA62" i="23"/>
  <c r="Z62" i="23"/>
  <c r="Y62" i="23"/>
  <c r="X62" i="23"/>
  <c r="W62" i="23"/>
  <c r="V62" i="23"/>
  <c r="U62" i="23"/>
  <c r="T62" i="23"/>
  <c r="S62" i="23"/>
  <c r="R62" i="23"/>
  <c r="Q62" i="23"/>
  <c r="P62" i="23"/>
  <c r="O62" i="23"/>
  <c r="N62" i="23"/>
  <c r="M62" i="23"/>
  <c r="L62" i="23"/>
  <c r="K62" i="23"/>
  <c r="J62" i="23"/>
  <c r="I62" i="23"/>
  <c r="H62" i="23"/>
  <c r="G62" i="23"/>
  <c r="F62" i="23"/>
  <c r="E62" i="23"/>
  <c r="D62" i="23"/>
  <c r="AA58" i="23"/>
  <c r="Z58" i="23"/>
  <c r="Y58" i="23"/>
  <c r="X58" i="23"/>
  <c r="W58" i="23"/>
  <c r="V58" i="23"/>
  <c r="U58" i="23"/>
  <c r="T58" i="23"/>
  <c r="S58" i="23"/>
  <c r="R58" i="23"/>
  <c r="Q58" i="23"/>
  <c r="P58" i="23"/>
  <c r="O58" i="23"/>
  <c r="N58" i="23"/>
  <c r="M58" i="23"/>
  <c r="L58" i="23"/>
  <c r="K58" i="23"/>
  <c r="J58" i="23"/>
  <c r="I58" i="23"/>
  <c r="H58" i="23"/>
  <c r="G58" i="23"/>
  <c r="F58" i="23"/>
  <c r="E58" i="23"/>
  <c r="D58" i="23"/>
  <c r="AA54" i="23"/>
  <c r="Z54" i="23"/>
  <c r="Y54" i="23"/>
  <c r="X54" i="23"/>
  <c r="W54" i="23"/>
  <c r="V54" i="23"/>
  <c r="U54" i="23"/>
  <c r="T54" i="23"/>
  <c r="S54" i="23"/>
  <c r="R54" i="23"/>
  <c r="Q54" i="23"/>
  <c r="P54" i="23"/>
  <c r="O54" i="23"/>
  <c r="N54" i="23"/>
  <c r="M54" i="23"/>
  <c r="L54" i="23"/>
  <c r="K54" i="23"/>
  <c r="J54" i="23"/>
  <c r="H54" i="23"/>
  <c r="G54" i="23"/>
  <c r="F54" i="23"/>
  <c r="E54" i="23"/>
  <c r="I53" i="23"/>
  <c r="D53" i="23"/>
  <c r="I47" i="23"/>
  <c r="D47" i="23"/>
  <c r="I45" i="23"/>
  <c r="I54" i="23" s="1"/>
  <c r="I15" i="23" s="1"/>
  <c r="D45" i="23"/>
  <c r="D54" i="23" s="1"/>
  <c r="D15" i="23" s="1"/>
  <c r="AA44" i="23"/>
  <c r="Z44" i="23"/>
  <c r="Y44" i="23"/>
  <c r="X44" i="23"/>
  <c r="W44" i="23"/>
  <c r="V44" i="23"/>
  <c r="U44" i="23"/>
  <c r="T44" i="23"/>
  <c r="S44" i="23"/>
  <c r="R44" i="23"/>
  <c r="Q44" i="23"/>
  <c r="P44" i="23"/>
  <c r="O44" i="23"/>
  <c r="N44" i="23"/>
  <c r="M44" i="23"/>
  <c r="L44" i="23"/>
  <c r="K44" i="23"/>
  <c r="J44" i="23"/>
  <c r="H44" i="23"/>
  <c r="G44" i="23"/>
  <c r="F44" i="23"/>
  <c r="E44" i="23"/>
  <c r="I42" i="23"/>
  <c r="D42" i="23"/>
  <c r="I39" i="23"/>
  <c r="D39" i="23"/>
  <c r="D38" i="23"/>
  <c r="D37" i="23"/>
  <c r="I36" i="23"/>
  <c r="I44" i="23" s="1"/>
  <c r="D36" i="23"/>
  <c r="D44" i="23" s="1"/>
  <c r="AA35" i="23"/>
  <c r="Z35" i="23"/>
  <c r="Y35" i="23"/>
  <c r="X35" i="23"/>
  <c r="W35" i="23"/>
  <c r="V35" i="23"/>
  <c r="U35" i="23"/>
  <c r="T35" i="23"/>
  <c r="S35" i="23"/>
  <c r="R35" i="23"/>
  <c r="Q35" i="23"/>
  <c r="P35" i="23"/>
  <c r="O35" i="23"/>
  <c r="N35" i="23"/>
  <c r="M35" i="23"/>
  <c r="L35" i="23"/>
  <c r="K35" i="23"/>
  <c r="J35" i="23"/>
  <c r="H35" i="23"/>
  <c r="G35" i="23"/>
  <c r="F35" i="23"/>
  <c r="E35" i="23"/>
  <c r="I34" i="23"/>
  <c r="D34" i="23"/>
  <c r="I32" i="23"/>
  <c r="I35" i="23" s="1"/>
  <c r="I14" i="23" s="1"/>
  <c r="D32" i="23"/>
  <c r="D35" i="23" s="1"/>
  <c r="D14" i="23" s="1"/>
  <c r="D31" i="23"/>
  <c r="AA30" i="23"/>
  <c r="Z30" i="23"/>
  <c r="Y30" i="23"/>
  <c r="X30" i="23"/>
  <c r="W30" i="23"/>
  <c r="V30" i="23"/>
  <c r="U30" i="23"/>
  <c r="T30" i="23"/>
  <c r="S30" i="23"/>
  <c r="R30" i="23"/>
  <c r="Q30" i="23"/>
  <c r="P30" i="23"/>
  <c r="O30" i="23"/>
  <c r="N30" i="23"/>
  <c r="M30" i="23"/>
  <c r="L30" i="23"/>
  <c r="K30" i="23"/>
  <c r="J30" i="23"/>
  <c r="H30" i="23"/>
  <c r="G30" i="23"/>
  <c r="F30" i="23"/>
  <c r="E30" i="23"/>
  <c r="D30" i="23"/>
  <c r="I29" i="23"/>
  <c r="D29" i="23"/>
  <c r="I28" i="23"/>
  <c r="D28" i="23"/>
  <c r="I27" i="23"/>
  <c r="I30" i="23" s="1"/>
  <c r="D27" i="23"/>
  <c r="AA26" i="23"/>
  <c r="Z26" i="23"/>
  <c r="Y26" i="23"/>
  <c r="X26" i="23"/>
  <c r="W26" i="23"/>
  <c r="V26" i="23"/>
  <c r="U26" i="23"/>
  <c r="T26" i="23"/>
  <c r="S26" i="23"/>
  <c r="R26" i="23"/>
  <c r="Q26" i="23"/>
  <c r="P26" i="23"/>
  <c r="O26" i="23"/>
  <c r="N26" i="23"/>
  <c r="M26" i="23"/>
  <c r="L26" i="23"/>
  <c r="K26" i="23"/>
  <c r="J26" i="23"/>
  <c r="I26" i="23" s="1"/>
  <c r="H26" i="23"/>
  <c r="G26" i="23"/>
  <c r="F26" i="23"/>
  <c r="E26" i="23"/>
  <c r="I25" i="23"/>
  <c r="D25" i="23"/>
  <c r="D24" i="23"/>
  <c r="I23" i="23"/>
  <c r="D23" i="23"/>
  <c r="D26" i="23" s="1"/>
  <c r="AA22" i="23"/>
  <c r="Z22" i="23"/>
  <c r="Y22" i="23"/>
  <c r="X22" i="23"/>
  <c r="W22" i="23"/>
  <c r="V22" i="23"/>
  <c r="U22" i="23"/>
  <c r="T22" i="23"/>
  <c r="S22" i="23"/>
  <c r="R22" i="23"/>
  <c r="Q22" i="23"/>
  <c r="P22" i="23"/>
  <c r="O22" i="23"/>
  <c r="N22" i="23"/>
  <c r="M22" i="23"/>
  <c r="L22" i="23"/>
  <c r="K22" i="23"/>
  <c r="J22" i="23"/>
  <c r="H22" i="23"/>
  <c r="G22" i="23"/>
  <c r="F22" i="23"/>
  <c r="E22" i="23"/>
  <c r="I21" i="23"/>
  <c r="D21" i="23"/>
  <c r="I20" i="23"/>
  <c r="I22" i="23" s="1"/>
  <c r="D20" i="23"/>
  <c r="D22" i="23" s="1"/>
  <c r="D13" i="23" s="1"/>
  <c r="AA19" i="23"/>
  <c r="Z19" i="23"/>
  <c r="Y19" i="23"/>
  <c r="X19" i="23"/>
  <c r="W19" i="23"/>
  <c r="V19" i="23"/>
  <c r="U19" i="23"/>
  <c r="T19" i="23"/>
  <c r="S19" i="23"/>
  <c r="R19" i="23"/>
  <c r="Q19" i="23"/>
  <c r="P19" i="23"/>
  <c r="O19" i="23"/>
  <c r="N19" i="23"/>
  <c r="M19" i="23"/>
  <c r="L19" i="23"/>
  <c r="K19" i="23"/>
  <c r="J19" i="23"/>
  <c r="I19" i="23"/>
  <c r="H19" i="23"/>
  <c r="G19" i="23"/>
  <c r="F19" i="23"/>
  <c r="E19" i="23"/>
  <c r="D19" i="23"/>
  <c r="AA18" i="23"/>
  <c r="Z18" i="23"/>
  <c r="Y18" i="23"/>
  <c r="X18" i="23"/>
  <c r="W18" i="23"/>
  <c r="V18" i="23"/>
  <c r="U18" i="23"/>
  <c r="T18" i="23"/>
  <c r="S18" i="23"/>
  <c r="R18" i="23"/>
  <c r="Q18" i="23"/>
  <c r="P18" i="23"/>
  <c r="O18" i="23"/>
  <c r="N18" i="23"/>
  <c r="M18" i="23"/>
  <c r="L18" i="23"/>
  <c r="K18" i="23"/>
  <c r="J18" i="23"/>
  <c r="H18" i="23"/>
  <c r="G18" i="23"/>
  <c r="F18" i="23"/>
  <c r="E18" i="23"/>
  <c r="AA17" i="23"/>
  <c r="Z17" i="23"/>
  <c r="Y17" i="23"/>
  <c r="X17" i="23"/>
  <c r="W17" i="23"/>
  <c r="V17" i="23"/>
  <c r="U17" i="23"/>
  <c r="T17" i="23"/>
  <c r="S17" i="23"/>
  <c r="R17" i="23"/>
  <c r="Q17" i="23"/>
  <c r="P17" i="23"/>
  <c r="O17" i="23"/>
  <c r="N17" i="23"/>
  <c r="M17" i="23"/>
  <c r="L17" i="23"/>
  <c r="K17" i="23"/>
  <c r="J17" i="23"/>
  <c r="H17" i="23"/>
  <c r="G17" i="23"/>
  <c r="F17" i="23"/>
  <c r="E17" i="23"/>
  <c r="AA16" i="23"/>
  <c r="Z16" i="23"/>
  <c r="Y16" i="23"/>
  <c r="X16" i="23"/>
  <c r="W16" i="23"/>
  <c r="V16" i="23"/>
  <c r="U16" i="23"/>
  <c r="T16" i="23"/>
  <c r="S16" i="23"/>
  <c r="R16" i="23"/>
  <c r="Q16" i="23"/>
  <c r="P16" i="23"/>
  <c r="O16" i="23"/>
  <c r="N16" i="23"/>
  <c r="M16" i="23"/>
  <c r="L16" i="23"/>
  <c r="K16" i="23"/>
  <c r="J16" i="23"/>
  <c r="H16" i="23"/>
  <c r="G16" i="23"/>
  <c r="F16" i="23"/>
  <c r="E16" i="23"/>
  <c r="D16" i="23"/>
  <c r="AA15" i="23"/>
  <c r="Z15" i="23"/>
  <c r="Y15" i="23"/>
  <c r="X15" i="23"/>
  <c r="W15" i="23"/>
  <c r="V15" i="23"/>
  <c r="U15" i="23"/>
  <c r="T15" i="23"/>
  <c r="S15" i="23"/>
  <c r="R15" i="23"/>
  <c r="Q15" i="23"/>
  <c r="P15" i="23"/>
  <c r="O15" i="23"/>
  <c r="N15" i="23"/>
  <c r="M15" i="23"/>
  <c r="L15" i="23"/>
  <c r="K15" i="23"/>
  <c r="J15" i="23"/>
  <c r="H15" i="23"/>
  <c r="G15" i="23"/>
  <c r="F15" i="23"/>
  <c r="E15" i="23"/>
  <c r="AA14" i="23"/>
  <c r="Z14" i="23"/>
  <c r="Y14" i="23"/>
  <c r="X14" i="23"/>
  <c r="W14" i="23"/>
  <c r="V14" i="23"/>
  <c r="U14" i="23"/>
  <c r="T14" i="23"/>
  <c r="S14" i="23"/>
  <c r="R14" i="23"/>
  <c r="Q14" i="23"/>
  <c r="P14" i="23"/>
  <c r="O14" i="23"/>
  <c r="N14" i="23"/>
  <c r="M14" i="23"/>
  <c r="L14" i="23"/>
  <c r="K14" i="23"/>
  <c r="J14" i="23"/>
  <c r="H14" i="23"/>
  <c r="G14" i="23"/>
  <c r="F14" i="23"/>
  <c r="E14" i="23"/>
  <c r="AA13" i="23"/>
  <c r="Z13" i="23"/>
  <c r="Y13" i="23"/>
  <c r="X13" i="23"/>
  <c r="W13" i="23"/>
  <c r="V13" i="23"/>
  <c r="U13" i="23"/>
  <c r="T13" i="23"/>
  <c r="S13" i="23"/>
  <c r="R13" i="23"/>
  <c r="Q13" i="23"/>
  <c r="P13" i="23"/>
  <c r="O13" i="23"/>
  <c r="N13" i="23"/>
  <c r="M13" i="23"/>
  <c r="L13" i="23"/>
  <c r="K13" i="23"/>
  <c r="J13" i="23"/>
  <c r="H13" i="23"/>
  <c r="G13" i="23"/>
  <c r="F13" i="23"/>
  <c r="E13" i="23"/>
  <c r="AA12" i="23"/>
  <c r="Z12" i="23"/>
  <c r="Y12" i="23"/>
  <c r="X12" i="23"/>
  <c r="W12" i="23"/>
  <c r="V12" i="23"/>
  <c r="U12" i="23"/>
  <c r="T12" i="23"/>
  <c r="S12" i="23"/>
  <c r="R12" i="23"/>
  <c r="Q12" i="23"/>
  <c r="P12" i="23"/>
  <c r="O12" i="23"/>
  <c r="N12" i="23"/>
  <c r="M12" i="23"/>
  <c r="L12" i="23"/>
  <c r="K12" i="23"/>
  <c r="J12" i="23"/>
  <c r="H12" i="23"/>
  <c r="G12" i="23"/>
  <c r="F12" i="23"/>
  <c r="E12" i="23"/>
  <c r="AA11" i="23"/>
  <c r="Z11" i="23"/>
  <c r="Y11" i="23"/>
  <c r="X11" i="23"/>
  <c r="W11" i="23"/>
  <c r="V11" i="23"/>
  <c r="U11" i="23"/>
  <c r="T11" i="23"/>
  <c r="S11" i="23"/>
  <c r="R11" i="23"/>
  <c r="Q11" i="23"/>
  <c r="P11" i="23"/>
  <c r="O11" i="23"/>
  <c r="N11" i="23"/>
  <c r="M11" i="23"/>
  <c r="L11" i="23"/>
  <c r="K11" i="23"/>
  <c r="J11" i="23"/>
  <c r="H11" i="23"/>
  <c r="G11" i="23"/>
  <c r="F11" i="23"/>
  <c r="E11" i="23"/>
  <c r="AA10" i="23"/>
  <c r="Z10" i="23"/>
  <c r="Y10" i="23"/>
  <c r="X10" i="23"/>
  <c r="W10" i="23"/>
  <c r="V10" i="23"/>
  <c r="U10" i="23"/>
  <c r="T10" i="23"/>
  <c r="S10" i="23"/>
  <c r="R10" i="23"/>
  <c r="Q10" i="23"/>
  <c r="P10" i="23"/>
  <c r="O10" i="23"/>
  <c r="N10" i="23"/>
  <c r="M10" i="23"/>
  <c r="L10" i="23"/>
  <c r="K10" i="23"/>
  <c r="J10" i="23"/>
  <c r="H10" i="23"/>
  <c r="G10" i="23"/>
  <c r="F10" i="23"/>
  <c r="E10" i="23"/>
  <c r="AA9" i="23"/>
  <c r="Z9" i="23"/>
  <c r="Y9" i="23"/>
  <c r="X9" i="23"/>
  <c r="W9" i="23"/>
  <c r="V9" i="23"/>
  <c r="U9" i="23"/>
  <c r="T9" i="23"/>
  <c r="S9" i="23"/>
  <c r="R9" i="23"/>
  <c r="Q9" i="23"/>
  <c r="P9" i="23"/>
  <c r="O9" i="23"/>
  <c r="N9" i="23"/>
  <c r="M9" i="23"/>
  <c r="L9" i="23"/>
  <c r="K9" i="23"/>
  <c r="J9" i="23"/>
  <c r="H9" i="23"/>
  <c r="G9" i="23"/>
  <c r="F9" i="23"/>
  <c r="E9" i="23"/>
  <c r="O89" i="12"/>
  <c r="R88" i="12"/>
  <c r="Q88" i="12"/>
  <c r="P88" i="12"/>
  <c r="N88" i="12"/>
  <c r="M88" i="12"/>
  <c r="L88" i="12"/>
  <c r="L18" i="12" s="1"/>
  <c r="L12" i="12" s="1"/>
  <c r="K88" i="12"/>
  <c r="J88" i="12"/>
  <c r="I88" i="12"/>
  <c r="H88" i="12"/>
  <c r="F88" i="12"/>
  <c r="E88" i="12"/>
  <c r="D88" i="12"/>
  <c r="D18" i="12" s="1"/>
  <c r="D12" i="12" s="1"/>
  <c r="O87" i="12"/>
  <c r="G87" i="12"/>
  <c r="O86" i="12"/>
  <c r="G86" i="12"/>
  <c r="O85" i="12"/>
  <c r="G85" i="12"/>
  <c r="O84" i="12"/>
  <c r="G84" i="12"/>
  <c r="O83" i="12"/>
  <c r="G83" i="12"/>
  <c r="O82" i="12"/>
  <c r="G82" i="12"/>
  <c r="O81" i="12"/>
  <c r="G81" i="12"/>
  <c r="O80" i="12"/>
  <c r="O88" i="12" s="1"/>
  <c r="G80" i="12"/>
  <c r="G88" i="12" s="1"/>
  <c r="R79" i="12"/>
  <c r="Q79" i="12"/>
  <c r="P79" i="12"/>
  <c r="N79" i="12"/>
  <c r="M79" i="12"/>
  <c r="L79" i="12"/>
  <c r="K79" i="12"/>
  <c r="K18" i="12" s="1"/>
  <c r="K12" i="12" s="1"/>
  <c r="K9" i="12" s="1"/>
  <c r="J79" i="12"/>
  <c r="I79" i="12"/>
  <c r="H79" i="12"/>
  <c r="F79" i="12"/>
  <c r="E79" i="12"/>
  <c r="D79" i="12"/>
  <c r="O78" i="12"/>
  <c r="G78" i="12"/>
  <c r="O77" i="12"/>
  <c r="G77" i="12"/>
  <c r="O76" i="12"/>
  <c r="G76" i="12"/>
  <c r="O75" i="12"/>
  <c r="O79" i="12" s="1"/>
  <c r="G75" i="12"/>
  <c r="G79" i="12" s="1"/>
  <c r="R74" i="12"/>
  <c r="R17" i="12" s="1"/>
  <c r="R11" i="12" s="1"/>
  <c r="Q74" i="12"/>
  <c r="P74" i="12"/>
  <c r="N74" i="12"/>
  <c r="M74" i="12"/>
  <c r="L74" i="12"/>
  <c r="K74" i="12"/>
  <c r="J74" i="12"/>
  <c r="J17" i="12" s="1"/>
  <c r="J11" i="12" s="1"/>
  <c r="I74" i="12"/>
  <c r="H74" i="12"/>
  <c r="F74" i="12"/>
  <c r="E74" i="12"/>
  <c r="D74" i="12"/>
  <c r="O73" i="12"/>
  <c r="G73" i="12"/>
  <c r="O72" i="12"/>
  <c r="G72" i="12"/>
  <c r="O71" i="12"/>
  <c r="O74" i="12" s="1"/>
  <c r="O17" i="12" s="1"/>
  <c r="G71" i="12"/>
  <c r="G74" i="12" s="1"/>
  <c r="G17" i="12" s="1"/>
  <c r="R70" i="12"/>
  <c r="Q70" i="12"/>
  <c r="P70" i="12"/>
  <c r="N70" i="12"/>
  <c r="K70" i="12"/>
  <c r="J70" i="12"/>
  <c r="I70" i="12"/>
  <c r="H70" i="12"/>
  <c r="F70" i="12"/>
  <c r="E70" i="12"/>
  <c r="D70" i="12"/>
  <c r="M69" i="12"/>
  <c r="L69" i="12"/>
  <c r="O69" i="12" s="1"/>
  <c r="G69" i="12"/>
  <c r="O68" i="12"/>
  <c r="M68" i="12"/>
  <c r="L68" i="12"/>
  <c r="G68" i="12"/>
  <c r="L67" i="12"/>
  <c r="L70" i="12" s="1"/>
  <c r="G67" i="12"/>
  <c r="O66" i="12"/>
  <c r="G66" i="12"/>
  <c r="G70" i="12" s="1"/>
  <c r="M65" i="12"/>
  <c r="O65" i="12" s="1"/>
  <c r="G65" i="12"/>
  <c r="M64" i="12"/>
  <c r="O64" i="12" s="1"/>
  <c r="G64" i="12"/>
  <c r="M63" i="12"/>
  <c r="M70" i="12" s="1"/>
  <c r="M16" i="12" s="1"/>
  <c r="M11" i="12" s="1"/>
  <c r="G63" i="12"/>
  <c r="R62" i="12"/>
  <c r="Q62" i="12"/>
  <c r="P62" i="12"/>
  <c r="N62" i="12"/>
  <c r="M62" i="12"/>
  <c r="L62" i="12"/>
  <c r="L16" i="12" s="1"/>
  <c r="L11" i="12" s="1"/>
  <c r="K62" i="12"/>
  <c r="J62" i="12"/>
  <c r="I62" i="12"/>
  <c r="H62" i="12"/>
  <c r="F62" i="12"/>
  <c r="E62" i="12"/>
  <c r="D62" i="12"/>
  <c r="D16" i="12" s="1"/>
  <c r="D11" i="12" s="1"/>
  <c r="O61" i="12"/>
  <c r="G61" i="12"/>
  <c r="O60" i="12"/>
  <c r="G60" i="12"/>
  <c r="O59" i="12"/>
  <c r="O62" i="12" s="1"/>
  <c r="G59" i="12"/>
  <c r="G62" i="12" s="1"/>
  <c r="G16" i="12" s="1"/>
  <c r="R58" i="12"/>
  <c r="Q58" i="12"/>
  <c r="Q16" i="12" s="1"/>
  <c r="Q11" i="12" s="1"/>
  <c r="P58" i="12"/>
  <c r="N58" i="12"/>
  <c r="M58" i="12"/>
  <c r="L58" i="12"/>
  <c r="K58" i="12"/>
  <c r="J58" i="12"/>
  <c r="I58" i="12"/>
  <c r="I16" i="12" s="1"/>
  <c r="I11" i="12" s="1"/>
  <c r="H58" i="12"/>
  <c r="G58" i="12"/>
  <c r="F58" i="12"/>
  <c r="E58" i="12"/>
  <c r="D58" i="12"/>
  <c r="O57" i="12"/>
  <c r="G57" i="12"/>
  <c r="O56" i="12"/>
  <c r="G56" i="12"/>
  <c r="O55" i="12"/>
  <c r="O58" i="12" s="1"/>
  <c r="G55" i="12"/>
  <c r="R54" i="12"/>
  <c r="Q54" i="12"/>
  <c r="P54" i="12"/>
  <c r="N54" i="12"/>
  <c r="M54" i="12"/>
  <c r="L54" i="12"/>
  <c r="K54" i="12"/>
  <c r="J54" i="12"/>
  <c r="I54" i="12"/>
  <c r="H54" i="12"/>
  <c r="F54" i="12"/>
  <c r="E54" i="12"/>
  <c r="D54" i="12"/>
  <c r="O53" i="12"/>
  <c r="G53" i="12"/>
  <c r="O52" i="12"/>
  <c r="G52" i="12"/>
  <c r="O51" i="12"/>
  <c r="G51" i="12"/>
  <c r="O50" i="12"/>
  <c r="G50" i="12"/>
  <c r="O49" i="12"/>
  <c r="G49" i="12"/>
  <c r="O48" i="12"/>
  <c r="G48" i="12"/>
  <c r="O47" i="12"/>
  <c r="G47" i="12"/>
  <c r="O46" i="12"/>
  <c r="G46" i="12"/>
  <c r="G54" i="12" s="1"/>
  <c r="G15" i="12" s="1"/>
  <c r="O45" i="12"/>
  <c r="O54" i="12" s="1"/>
  <c r="O15" i="12" s="1"/>
  <c r="G45" i="12"/>
  <c r="R44" i="12"/>
  <c r="Q44" i="12"/>
  <c r="P44" i="12"/>
  <c r="N44" i="12"/>
  <c r="M44" i="12"/>
  <c r="L44" i="12"/>
  <c r="K44" i="12"/>
  <c r="J44" i="12"/>
  <c r="I44" i="12"/>
  <c r="H44" i="12"/>
  <c r="G44" i="12"/>
  <c r="F44" i="12"/>
  <c r="E44" i="12"/>
  <c r="D44" i="12"/>
  <c r="O43" i="12"/>
  <c r="G43" i="12"/>
  <c r="O42" i="12"/>
  <c r="G42" i="12"/>
  <c r="O41" i="12"/>
  <c r="G41" i="12"/>
  <c r="O40" i="12"/>
  <c r="G40" i="12"/>
  <c r="O39" i="12"/>
  <c r="G39" i="12"/>
  <c r="O38" i="12"/>
  <c r="G38" i="12"/>
  <c r="O37" i="12"/>
  <c r="O44" i="12" s="1"/>
  <c r="G37" i="12"/>
  <c r="O36" i="12"/>
  <c r="G36" i="12"/>
  <c r="R35" i="12"/>
  <c r="Q35" i="12"/>
  <c r="P35" i="12"/>
  <c r="N35" i="12"/>
  <c r="N14" i="12" s="1"/>
  <c r="N10" i="12" s="1"/>
  <c r="N9" i="12" s="1"/>
  <c r="M35" i="12"/>
  <c r="L35" i="12"/>
  <c r="K35" i="12"/>
  <c r="J35" i="12"/>
  <c r="I35" i="12"/>
  <c r="H35" i="12"/>
  <c r="F35" i="12"/>
  <c r="F14" i="12" s="1"/>
  <c r="F10" i="12" s="1"/>
  <c r="F9" i="12" s="1"/>
  <c r="E35" i="12"/>
  <c r="D35" i="12"/>
  <c r="O34" i="12"/>
  <c r="G34" i="12"/>
  <c r="O33" i="12"/>
  <c r="G33" i="12"/>
  <c r="O32" i="12"/>
  <c r="O35" i="12" s="1"/>
  <c r="O14" i="12" s="1"/>
  <c r="G32" i="12"/>
  <c r="G35" i="12" s="1"/>
  <c r="G14" i="12" s="1"/>
  <c r="O31" i="12"/>
  <c r="G31" i="12"/>
  <c r="R30" i="12"/>
  <c r="Q30" i="12"/>
  <c r="P30" i="12"/>
  <c r="N30" i="12"/>
  <c r="M30" i="12"/>
  <c r="M13" i="12" s="1"/>
  <c r="M10" i="12" s="1"/>
  <c r="M9" i="12" s="1"/>
  <c r="L30" i="12"/>
  <c r="K30" i="12"/>
  <c r="J30" i="12"/>
  <c r="I30" i="12"/>
  <c r="H30" i="12"/>
  <c r="G30" i="12"/>
  <c r="F30" i="12"/>
  <c r="E30" i="12"/>
  <c r="E13" i="12" s="1"/>
  <c r="E10" i="12" s="1"/>
  <c r="E9" i="12" s="1"/>
  <c r="D30" i="12"/>
  <c r="O29" i="12"/>
  <c r="G29" i="12"/>
  <c r="O28" i="12"/>
  <c r="G28" i="12"/>
  <c r="O27" i="12"/>
  <c r="O30" i="12" s="1"/>
  <c r="G27" i="12"/>
  <c r="R26" i="12"/>
  <c r="R13" i="12" s="1"/>
  <c r="R10" i="12" s="1"/>
  <c r="R9" i="12" s="1"/>
  <c r="Q26" i="12"/>
  <c r="P26" i="12"/>
  <c r="N26" i="12"/>
  <c r="M26" i="12"/>
  <c r="L26" i="12"/>
  <c r="K26" i="12"/>
  <c r="J26" i="12"/>
  <c r="J13" i="12" s="1"/>
  <c r="J10" i="12" s="1"/>
  <c r="I26" i="12"/>
  <c r="H26" i="12"/>
  <c r="F26" i="12"/>
  <c r="E26" i="12"/>
  <c r="D26" i="12"/>
  <c r="O25" i="12"/>
  <c r="G25" i="12"/>
  <c r="O24" i="12"/>
  <c r="G24" i="12"/>
  <c r="O23" i="12"/>
  <c r="O26" i="12" s="1"/>
  <c r="G23" i="12"/>
  <c r="G26" i="12" s="1"/>
  <c r="R22" i="12"/>
  <c r="Q22" i="12"/>
  <c r="P22" i="12"/>
  <c r="O22" i="12"/>
  <c r="O13" i="12" s="1"/>
  <c r="N22" i="12"/>
  <c r="M22" i="12"/>
  <c r="L22" i="12"/>
  <c r="K22" i="12"/>
  <c r="J22" i="12"/>
  <c r="I22" i="12"/>
  <c r="H22" i="12"/>
  <c r="G22" i="12"/>
  <c r="G13" i="12" s="1"/>
  <c r="G10" i="12" s="1"/>
  <c r="F22" i="12"/>
  <c r="E22" i="12"/>
  <c r="D22" i="12"/>
  <c r="O21" i="12"/>
  <c r="G21" i="12"/>
  <c r="O20" i="12"/>
  <c r="G20" i="12"/>
  <c r="R19" i="12"/>
  <c r="R12" i="12" s="1"/>
  <c r="Q19" i="12"/>
  <c r="P19" i="12"/>
  <c r="O19" i="12"/>
  <c r="N19" i="12"/>
  <c r="M19" i="12"/>
  <c r="L19" i="12"/>
  <c r="K19" i="12"/>
  <c r="J19" i="12"/>
  <c r="J12" i="12" s="1"/>
  <c r="I19" i="12"/>
  <c r="H19" i="12"/>
  <c r="G19" i="12"/>
  <c r="F19" i="12"/>
  <c r="E19" i="12"/>
  <c r="D19" i="12"/>
  <c r="R18" i="12"/>
  <c r="Q18" i="12"/>
  <c r="Q12" i="12" s="1"/>
  <c r="P18" i="12"/>
  <c r="N18" i="12"/>
  <c r="M18" i="12"/>
  <c r="J18" i="12"/>
  <c r="I18" i="12"/>
  <c r="I12" i="12" s="1"/>
  <c r="H18" i="12"/>
  <c r="F18" i="12"/>
  <c r="E18" i="12"/>
  <c r="Q17" i="12"/>
  <c r="P17" i="12"/>
  <c r="P11" i="12" s="1"/>
  <c r="P9" i="12" s="1"/>
  <c r="N17" i="12"/>
  <c r="M17" i="12"/>
  <c r="L17" i="12"/>
  <c r="K17" i="12"/>
  <c r="I17" i="12"/>
  <c r="H17" i="12"/>
  <c r="H11" i="12" s="1"/>
  <c r="H9" i="12" s="1"/>
  <c r="F17" i="12"/>
  <c r="E17" i="12"/>
  <c r="D17" i="12"/>
  <c r="R16" i="12"/>
  <c r="P16" i="12"/>
  <c r="N16" i="12"/>
  <c r="K16" i="12"/>
  <c r="J16" i="12"/>
  <c r="H16" i="12"/>
  <c r="F16" i="12"/>
  <c r="E16" i="12"/>
  <c r="R15" i="12"/>
  <c r="Q15" i="12"/>
  <c r="P15" i="12"/>
  <c r="N15" i="12"/>
  <c r="M15" i="12"/>
  <c r="L15" i="12"/>
  <c r="K15" i="12"/>
  <c r="J15" i="12"/>
  <c r="I15" i="12"/>
  <c r="H15" i="12"/>
  <c r="F15" i="12"/>
  <c r="E15" i="12"/>
  <c r="D15" i="12"/>
  <c r="R14" i="12"/>
  <c r="Q14" i="12"/>
  <c r="P14" i="12"/>
  <c r="M14" i="12"/>
  <c r="L14" i="12"/>
  <c r="K14" i="12"/>
  <c r="J14" i="12"/>
  <c r="I14" i="12"/>
  <c r="H14" i="12"/>
  <c r="E14" i="12"/>
  <c r="D14" i="12"/>
  <c r="Q13" i="12"/>
  <c r="P13" i="12"/>
  <c r="N13" i="12"/>
  <c r="L13" i="12"/>
  <c r="L10" i="12" s="1"/>
  <c r="K13" i="12"/>
  <c r="I13" i="12"/>
  <c r="H13" i="12"/>
  <c r="F13" i="12"/>
  <c r="D13" i="12"/>
  <c r="D10" i="12" s="1"/>
  <c r="P12" i="12"/>
  <c r="N12" i="12"/>
  <c r="M12" i="12"/>
  <c r="H12" i="12"/>
  <c r="F12" i="12"/>
  <c r="E12" i="12"/>
  <c r="N11" i="12"/>
  <c r="K11" i="12"/>
  <c r="F11" i="12"/>
  <c r="E11" i="12"/>
  <c r="Q10" i="12"/>
  <c r="P10" i="12"/>
  <c r="K10" i="12"/>
  <c r="I10" i="12"/>
  <c r="I9" i="12" s="1"/>
  <c r="H10" i="12"/>
  <c r="O19" i="27"/>
  <c r="F19" i="27"/>
  <c r="E19" i="27"/>
  <c r="D19" i="27"/>
  <c r="C19" i="27"/>
  <c r="O18" i="27"/>
  <c r="O12" i="27" s="1"/>
  <c r="F18" i="27"/>
  <c r="E18" i="27"/>
  <c r="D18" i="27"/>
  <c r="C18" i="27"/>
  <c r="C12" i="27" s="1"/>
  <c r="O17" i="27"/>
  <c r="E17" i="27"/>
  <c r="F17" i="27" s="1"/>
  <c r="D17" i="27"/>
  <c r="D11" i="27" s="1"/>
  <c r="C17" i="27"/>
  <c r="C11" i="27" s="1"/>
  <c r="O16" i="27"/>
  <c r="E16" i="27"/>
  <c r="F16" i="27" s="1"/>
  <c r="D16" i="27"/>
  <c r="C16" i="27"/>
  <c r="O15" i="27"/>
  <c r="E15" i="27"/>
  <c r="F15" i="27" s="1"/>
  <c r="D15" i="27"/>
  <c r="C15" i="27"/>
  <c r="O14" i="27"/>
  <c r="E14" i="27"/>
  <c r="F14" i="27" s="1"/>
  <c r="D14" i="27"/>
  <c r="C14" i="27"/>
  <c r="O13" i="27"/>
  <c r="O10" i="27" s="1"/>
  <c r="E13" i="27"/>
  <c r="F13" i="27" s="1"/>
  <c r="D13" i="27"/>
  <c r="D10" i="27" s="1"/>
  <c r="D9" i="27" s="1"/>
  <c r="C13" i="27"/>
  <c r="E12" i="27"/>
  <c r="F12" i="27" s="1"/>
  <c r="D12" i="27"/>
  <c r="O11" i="27"/>
  <c r="C10" i="27"/>
  <c r="P19" i="26"/>
  <c r="O19" i="26"/>
  <c r="E19" i="26"/>
  <c r="F19" i="26" s="1"/>
  <c r="D19" i="26"/>
  <c r="C19" i="26"/>
  <c r="P18" i="26"/>
  <c r="P12" i="26" s="1"/>
  <c r="O18" i="26"/>
  <c r="F18" i="26"/>
  <c r="E18" i="26"/>
  <c r="D18" i="26"/>
  <c r="C18" i="26"/>
  <c r="P17" i="26"/>
  <c r="O17" i="26"/>
  <c r="F17" i="26"/>
  <c r="E17" i="26"/>
  <c r="D17" i="26"/>
  <c r="C17" i="26"/>
  <c r="P16" i="26"/>
  <c r="O16" i="26"/>
  <c r="O11" i="26" s="1"/>
  <c r="O9" i="26" s="1"/>
  <c r="E16" i="26"/>
  <c r="F16" i="26" s="1"/>
  <c r="D16" i="26"/>
  <c r="D11" i="26" s="1"/>
  <c r="C16" i="26"/>
  <c r="P15" i="26"/>
  <c r="O15" i="26"/>
  <c r="E15" i="26"/>
  <c r="F15" i="26" s="1"/>
  <c r="D15" i="26"/>
  <c r="C15" i="26"/>
  <c r="P14" i="26"/>
  <c r="O14" i="26"/>
  <c r="F14" i="26"/>
  <c r="E14" i="26"/>
  <c r="D14" i="26"/>
  <c r="C14" i="26"/>
  <c r="P13" i="26"/>
  <c r="O13" i="26"/>
  <c r="F13" i="26"/>
  <c r="E13" i="26"/>
  <c r="E10" i="26" s="1"/>
  <c r="D13" i="26"/>
  <c r="D10" i="26" s="1"/>
  <c r="D9" i="26" s="1"/>
  <c r="C13" i="26"/>
  <c r="O12" i="26"/>
  <c r="E12" i="26"/>
  <c r="F12" i="26" s="1"/>
  <c r="D12" i="26"/>
  <c r="C12" i="26"/>
  <c r="P11" i="26"/>
  <c r="E11" i="26"/>
  <c r="F11" i="26" s="1"/>
  <c r="C11" i="26"/>
  <c r="P10" i="26"/>
  <c r="P9" i="26" s="1"/>
  <c r="O10" i="26"/>
  <c r="C10" i="26"/>
  <c r="C9" i="26" s="1"/>
  <c r="P19" i="17"/>
  <c r="O19" i="17"/>
  <c r="E19" i="17"/>
  <c r="F19" i="17" s="1"/>
  <c r="D19" i="17"/>
  <c r="D12" i="17" s="1"/>
  <c r="C19" i="17"/>
  <c r="P18" i="17"/>
  <c r="P12" i="17" s="1"/>
  <c r="O18" i="17"/>
  <c r="E18" i="17"/>
  <c r="F18" i="17" s="1"/>
  <c r="D18" i="17"/>
  <c r="C18" i="17"/>
  <c r="C12" i="17" s="1"/>
  <c r="P17" i="17"/>
  <c r="P11" i="17" s="1"/>
  <c r="O17" i="17"/>
  <c r="E17" i="17"/>
  <c r="F17" i="17" s="1"/>
  <c r="D17" i="17"/>
  <c r="C17" i="17"/>
  <c r="P16" i="17"/>
  <c r="O16" i="17"/>
  <c r="O11" i="17" s="1"/>
  <c r="O9" i="17" s="1"/>
  <c r="F16" i="17"/>
  <c r="E16" i="17"/>
  <c r="D16" i="17"/>
  <c r="C16" i="17"/>
  <c r="P15" i="17"/>
  <c r="O15" i="17"/>
  <c r="E15" i="17"/>
  <c r="F15" i="17" s="1"/>
  <c r="D15" i="17"/>
  <c r="D10" i="17" s="1"/>
  <c r="C15" i="17"/>
  <c r="P14" i="17"/>
  <c r="O14" i="17"/>
  <c r="E14" i="17"/>
  <c r="F14" i="17" s="1"/>
  <c r="D14" i="17"/>
  <c r="C14" i="17"/>
  <c r="P13" i="17"/>
  <c r="P10" i="17" s="1"/>
  <c r="O13" i="17"/>
  <c r="E13" i="17"/>
  <c r="E10" i="17" s="1"/>
  <c r="D13" i="17"/>
  <c r="C13" i="17"/>
  <c r="O12" i="17"/>
  <c r="E11" i="17"/>
  <c r="F11" i="17" s="1"/>
  <c r="D11" i="17"/>
  <c r="C11" i="17"/>
  <c r="O10" i="17"/>
  <c r="C10" i="17"/>
  <c r="C9" i="17" s="1"/>
  <c r="X18" i="11"/>
  <c r="Y18" i="11" s="1"/>
  <c r="V18" i="11"/>
  <c r="W18" i="11" s="1"/>
  <c r="U18" i="11"/>
  <c r="S18" i="11"/>
  <c r="R18" i="11"/>
  <c r="R11" i="11" s="1"/>
  <c r="P18" i="11"/>
  <c r="Q18" i="11" s="1"/>
  <c r="O18" i="11"/>
  <c r="N18" i="11"/>
  <c r="M18" i="11"/>
  <c r="L18" i="11"/>
  <c r="J18" i="11"/>
  <c r="J11" i="11" s="1"/>
  <c r="K11" i="11" s="1"/>
  <c r="H18" i="11"/>
  <c r="I18" i="11" s="1"/>
  <c r="F18" i="11"/>
  <c r="G18" i="11" s="1"/>
  <c r="D18" i="11"/>
  <c r="E18" i="11" s="1"/>
  <c r="C18" i="11"/>
  <c r="Y17" i="11"/>
  <c r="X17" i="11"/>
  <c r="V17" i="11"/>
  <c r="W17" i="11" s="1"/>
  <c r="U17" i="11"/>
  <c r="S17" i="11"/>
  <c r="T17" i="11" s="1"/>
  <c r="R17" i="11"/>
  <c r="Q17" i="11"/>
  <c r="P17" i="11"/>
  <c r="O17" i="11"/>
  <c r="M17" i="11"/>
  <c r="N17" i="11" s="1"/>
  <c r="L17" i="11"/>
  <c r="K17" i="11"/>
  <c r="J17" i="11"/>
  <c r="I17" i="11"/>
  <c r="H17" i="11"/>
  <c r="F17" i="11"/>
  <c r="G17" i="11" s="1"/>
  <c r="E17" i="11"/>
  <c r="D17" i="11"/>
  <c r="C17" i="11"/>
  <c r="X16" i="11"/>
  <c r="X10" i="11" s="1"/>
  <c r="Y10" i="11" s="1"/>
  <c r="V16" i="11"/>
  <c r="W16" i="11" s="1"/>
  <c r="U16" i="11"/>
  <c r="T16" i="11"/>
  <c r="S16" i="11"/>
  <c r="R16" i="11"/>
  <c r="P16" i="11"/>
  <c r="P10" i="11" s="1"/>
  <c r="O16" i="11"/>
  <c r="M16" i="11"/>
  <c r="N16" i="11" s="1"/>
  <c r="L16" i="11"/>
  <c r="J16" i="11"/>
  <c r="K16" i="11" s="1"/>
  <c r="H16" i="11"/>
  <c r="H10" i="11" s="1"/>
  <c r="I10" i="11" s="1"/>
  <c r="F16" i="11"/>
  <c r="G16" i="11" s="1"/>
  <c r="D16" i="11"/>
  <c r="E16" i="11" s="1"/>
  <c r="C16" i="11"/>
  <c r="X15" i="11"/>
  <c r="W15" i="11"/>
  <c r="V15" i="11"/>
  <c r="U15" i="11"/>
  <c r="S15" i="11"/>
  <c r="T15" i="11" s="1"/>
  <c r="R15" i="11"/>
  <c r="P15" i="11"/>
  <c r="O15" i="11"/>
  <c r="O10" i="11" s="1"/>
  <c r="O8" i="11" s="1"/>
  <c r="M15" i="11"/>
  <c r="L15" i="11"/>
  <c r="N15" i="11" s="1"/>
  <c r="K15" i="11"/>
  <c r="J15" i="11"/>
  <c r="H15" i="11"/>
  <c r="G15" i="11"/>
  <c r="F15" i="11"/>
  <c r="D15" i="11"/>
  <c r="E15" i="11" s="1"/>
  <c r="C15" i="11"/>
  <c r="Y15" i="11" s="1"/>
  <c r="X14" i="11"/>
  <c r="Y14" i="11" s="1"/>
  <c r="V14" i="11"/>
  <c r="V9" i="11" s="1"/>
  <c r="U14" i="11"/>
  <c r="S14" i="11"/>
  <c r="T14" i="11" s="1"/>
  <c r="R14" i="11"/>
  <c r="P14" i="11"/>
  <c r="Q14" i="11" s="1"/>
  <c r="O14" i="11"/>
  <c r="N14" i="11"/>
  <c r="M14" i="11"/>
  <c r="L14" i="11"/>
  <c r="J14" i="11"/>
  <c r="K14" i="11" s="1"/>
  <c r="H14" i="11"/>
  <c r="I14" i="11" s="1"/>
  <c r="F14" i="11"/>
  <c r="F9" i="11" s="1"/>
  <c r="D14" i="11"/>
  <c r="E14" i="11" s="1"/>
  <c r="C14" i="11"/>
  <c r="Y13" i="11"/>
  <c r="X13" i="11"/>
  <c r="V13" i="11"/>
  <c r="U13" i="11"/>
  <c r="U9" i="11" s="1"/>
  <c r="U8" i="11" s="1"/>
  <c r="S13" i="11"/>
  <c r="T13" i="11" s="1"/>
  <c r="R13" i="11"/>
  <c r="Q13" i="11"/>
  <c r="P13" i="11"/>
  <c r="O13" i="11"/>
  <c r="M13" i="11"/>
  <c r="M9" i="11" s="1"/>
  <c r="L13" i="11"/>
  <c r="J13" i="11"/>
  <c r="K13" i="11" s="1"/>
  <c r="I13" i="11"/>
  <c r="H13" i="11"/>
  <c r="G13" i="11"/>
  <c r="F13" i="11"/>
  <c r="E13" i="11"/>
  <c r="D13" i="11"/>
  <c r="C13" i="11"/>
  <c r="X12" i="11"/>
  <c r="X9" i="11" s="1"/>
  <c r="V12" i="11"/>
  <c r="W12" i="11" s="1"/>
  <c r="U12" i="11"/>
  <c r="T12" i="11"/>
  <c r="S12" i="11"/>
  <c r="R12" i="11"/>
  <c r="P12" i="11"/>
  <c r="P9" i="11" s="1"/>
  <c r="O12" i="11"/>
  <c r="M12" i="11"/>
  <c r="L12" i="11"/>
  <c r="L9" i="11" s="1"/>
  <c r="L8" i="11" s="1"/>
  <c r="J12" i="11"/>
  <c r="K12" i="11" s="1"/>
  <c r="H12" i="11"/>
  <c r="H9" i="11" s="1"/>
  <c r="F12" i="11"/>
  <c r="G12" i="11" s="1"/>
  <c r="D12" i="11"/>
  <c r="D9" i="11" s="1"/>
  <c r="C12" i="11"/>
  <c r="X11" i="11"/>
  <c r="Y11" i="11" s="1"/>
  <c r="W11" i="11"/>
  <c r="V11" i="11"/>
  <c r="U11" i="11"/>
  <c r="S11" i="11"/>
  <c r="S8" i="11" s="1"/>
  <c r="P11" i="11"/>
  <c r="Q11" i="11" s="1"/>
  <c r="O11" i="11"/>
  <c r="M11" i="11"/>
  <c r="N11" i="11" s="1"/>
  <c r="L11" i="11"/>
  <c r="H11" i="11"/>
  <c r="I11" i="11" s="1"/>
  <c r="G11" i="11"/>
  <c r="F11" i="11"/>
  <c r="D11" i="11"/>
  <c r="C11" i="11"/>
  <c r="C8" i="11" s="1"/>
  <c r="V10" i="11"/>
  <c r="W10" i="11" s="1"/>
  <c r="U10" i="11"/>
  <c r="S10" i="11"/>
  <c r="R10" i="11"/>
  <c r="T10" i="11" s="1"/>
  <c r="N10" i="11"/>
  <c r="M10" i="11"/>
  <c r="L10" i="11"/>
  <c r="J10" i="11"/>
  <c r="J8" i="11" s="1"/>
  <c r="F10" i="11"/>
  <c r="G10" i="11" s="1"/>
  <c r="D10" i="11"/>
  <c r="E10" i="11" s="1"/>
  <c r="C10" i="11"/>
  <c r="S9" i="11"/>
  <c r="T9" i="11" s="1"/>
  <c r="R9" i="11"/>
  <c r="O9" i="11"/>
  <c r="J9" i="11"/>
  <c r="C9" i="11"/>
  <c r="C6" i="30"/>
  <c r="C7" i="30" s="1"/>
  <c r="K89" i="4"/>
  <c r="J89" i="4"/>
  <c r="I89" i="4"/>
  <c r="H89" i="4"/>
  <c r="G89" i="4"/>
  <c r="F89" i="4"/>
  <c r="D89" i="4"/>
  <c r="E88" i="4"/>
  <c r="K87" i="4"/>
  <c r="J87" i="4"/>
  <c r="I87" i="4"/>
  <c r="H87" i="4"/>
  <c r="G87" i="4"/>
  <c r="F87" i="4"/>
  <c r="D87" i="4"/>
  <c r="E87" i="4" s="1"/>
  <c r="K78" i="4"/>
  <c r="K16" i="4" s="1"/>
  <c r="K10" i="4" s="1"/>
  <c r="J78" i="4"/>
  <c r="I78" i="4"/>
  <c r="H78" i="4"/>
  <c r="G78" i="4"/>
  <c r="G16" i="4" s="1"/>
  <c r="G10" i="4" s="1"/>
  <c r="F78" i="4"/>
  <c r="D78" i="4"/>
  <c r="D16" i="4" s="1"/>
  <c r="D10" i="4" s="1"/>
  <c r="K73" i="4"/>
  <c r="J73" i="4"/>
  <c r="I73" i="4"/>
  <c r="H73" i="4"/>
  <c r="G73" i="4"/>
  <c r="F73" i="4"/>
  <c r="D73" i="4"/>
  <c r="D15" i="4" s="1"/>
  <c r="K69" i="4"/>
  <c r="J69" i="4"/>
  <c r="I69" i="4"/>
  <c r="H69" i="4"/>
  <c r="G69" i="4"/>
  <c r="F69" i="4"/>
  <c r="D69" i="4"/>
  <c r="D14" i="4" s="1"/>
  <c r="D9" i="4" s="1"/>
  <c r="J61" i="4"/>
  <c r="I61" i="4"/>
  <c r="H61" i="4"/>
  <c r="G61" i="4"/>
  <c r="F61" i="4"/>
  <c r="D61" i="4"/>
  <c r="K57" i="4"/>
  <c r="J57" i="4"/>
  <c r="J14" i="4" s="1"/>
  <c r="J9" i="4" s="1"/>
  <c r="I57" i="4"/>
  <c r="H57" i="4"/>
  <c r="G57" i="4"/>
  <c r="F57" i="4"/>
  <c r="D57" i="4"/>
  <c r="E57" i="4" s="1"/>
  <c r="K53" i="4"/>
  <c r="J53" i="4"/>
  <c r="I53" i="4"/>
  <c r="I13" i="4" s="1"/>
  <c r="H53" i="4"/>
  <c r="G53" i="4"/>
  <c r="F53" i="4"/>
  <c r="D53" i="4"/>
  <c r="E53" i="4" s="1"/>
  <c r="K43" i="4"/>
  <c r="J43" i="4"/>
  <c r="I43" i="4"/>
  <c r="H43" i="4"/>
  <c r="H12" i="4" s="1"/>
  <c r="G43" i="4"/>
  <c r="F43" i="4"/>
  <c r="D43" i="4"/>
  <c r="E43" i="4" s="1"/>
  <c r="K34" i="4"/>
  <c r="K12" i="4" s="1"/>
  <c r="J34" i="4"/>
  <c r="I34" i="4"/>
  <c r="H34" i="4"/>
  <c r="G34" i="4"/>
  <c r="G12" i="4" s="1"/>
  <c r="F34" i="4"/>
  <c r="D34" i="4"/>
  <c r="K30" i="4"/>
  <c r="J30" i="4"/>
  <c r="J12" i="4" s="1"/>
  <c r="J8" i="4" s="1"/>
  <c r="I30" i="4"/>
  <c r="I12" i="4" s="1"/>
  <c r="H30" i="4"/>
  <c r="G30" i="4"/>
  <c r="F30" i="4"/>
  <c r="F12" i="4" s="1"/>
  <c r="E12" i="4" s="1"/>
  <c r="D30" i="4"/>
  <c r="K28" i="4"/>
  <c r="J28" i="4"/>
  <c r="I28" i="4"/>
  <c r="I11" i="4" s="1"/>
  <c r="I8" i="4" s="1"/>
  <c r="I7" i="4" s="1"/>
  <c r="H28" i="4"/>
  <c r="H11" i="4" s="1"/>
  <c r="H8" i="4" s="1"/>
  <c r="G28" i="4"/>
  <c r="F28" i="4"/>
  <c r="D28" i="4"/>
  <c r="E28" i="4" s="1"/>
  <c r="K24" i="4"/>
  <c r="J24" i="4"/>
  <c r="I24" i="4"/>
  <c r="H24" i="4"/>
  <c r="G24" i="4"/>
  <c r="F24" i="4"/>
  <c r="D24" i="4"/>
  <c r="E24" i="4" s="1"/>
  <c r="K20" i="4"/>
  <c r="K11" i="4" s="1"/>
  <c r="K8" i="4" s="1"/>
  <c r="J20" i="4"/>
  <c r="I20" i="4"/>
  <c r="H20" i="4"/>
  <c r="G20" i="4"/>
  <c r="F20" i="4"/>
  <c r="F11" i="4" s="1"/>
  <c r="D20" i="4"/>
  <c r="K17" i="4"/>
  <c r="J17" i="4"/>
  <c r="J10" i="4" s="1"/>
  <c r="I17" i="4"/>
  <c r="H17" i="4"/>
  <c r="G17" i="4"/>
  <c r="F17" i="4"/>
  <c r="D17" i="4"/>
  <c r="E17" i="4" s="1"/>
  <c r="J16" i="4"/>
  <c r="I16" i="4"/>
  <c r="I10" i="4" s="1"/>
  <c r="H16" i="4"/>
  <c r="H10" i="4" s="1"/>
  <c r="F16" i="4"/>
  <c r="K15" i="4"/>
  <c r="J15" i="4"/>
  <c r="I15" i="4"/>
  <c r="H15" i="4"/>
  <c r="H9" i="4" s="1"/>
  <c r="G15" i="4"/>
  <c r="F15" i="4"/>
  <c r="K14" i="4"/>
  <c r="K9" i="4" s="1"/>
  <c r="I14" i="4"/>
  <c r="H14" i="4"/>
  <c r="G14" i="4"/>
  <c r="G9" i="4" s="1"/>
  <c r="F14" i="4"/>
  <c r="F9" i="4" s="1"/>
  <c r="E9" i="4" s="1"/>
  <c r="K13" i="4"/>
  <c r="J13" i="4"/>
  <c r="H13" i="4"/>
  <c r="G13" i="4"/>
  <c r="F13" i="4"/>
  <c r="E13" i="4" s="1"/>
  <c r="D13" i="4"/>
  <c r="D12" i="4"/>
  <c r="J11" i="4"/>
  <c r="G11" i="4"/>
  <c r="G8" i="4" s="1"/>
  <c r="G7" i="4" s="1"/>
  <c r="F10" i="4"/>
  <c r="I9" i="4"/>
  <c r="J7" i="4" l="1"/>
  <c r="K7" i="4"/>
  <c r="E11" i="4"/>
  <c r="F8" i="4"/>
  <c r="H7" i="4"/>
  <c r="E69" i="4"/>
  <c r="E73" i="4"/>
  <c r="E78" i="4"/>
  <c r="D11" i="4"/>
  <c r="D8" i="4" s="1"/>
  <c r="D7" i="4" s="1"/>
  <c r="E7" i="4" s="1"/>
  <c r="E20" i="4"/>
  <c r="E61" i="4"/>
  <c r="E16" i="4"/>
  <c r="E15" i="4"/>
  <c r="E34" i="4"/>
  <c r="E14" i="4"/>
  <c r="E30" i="4"/>
  <c r="C6" i="21"/>
  <c r="C5" i="21" s="1"/>
  <c r="G5" i="21"/>
  <c r="D5" i="21"/>
  <c r="I7" i="21"/>
  <c r="E6" i="21"/>
  <c r="E5" i="21" s="1"/>
  <c r="I5" i="21"/>
  <c r="H5" i="21"/>
  <c r="K8" i="15"/>
  <c r="O8" i="15"/>
  <c r="F9" i="15"/>
  <c r="F8" i="15" s="1"/>
  <c r="N9" i="15"/>
  <c r="N8" i="15" s="1"/>
  <c r="V9" i="15"/>
  <c r="V8" i="15" s="1"/>
  <c r="H8" i="15"/>
  <c r="P8" i="15"/>
  <c r="X8" i="15"/>
  <c r="I8" i="15"/>
  <c r="Q8" i="15"/>
  <c r="Y8" i="15"/>
  <c r="D9" i="15"/>
  <c r="D8" i="15" s="1"/>
  <c r="C8" i="15"/>
  <c r="L8" i="15"/>
  <c r="K9" i="14"/>
  <c r="AA9" i="14"/>
  <c r="AB9" i="14"/>
  <c r="U9" i="14"/>
  <c r="V9" i="14"/>
  <c r="J9" i="14"/>
  <c r="Z9" i="14"/>
  <c r="H9" i="14"/>
  <c r="P9" i="14"/>
  <c r="X9" i="14"/>
  <c r="E9" i="14"/>
  <c r="M9" i="14"/>
  <c r="G9" i="14"/>
  <c r="C9" i="14"/>
  <c r="S9" i="14"/>
  <c r="D10" i="23"/>
  <c r="D9" i="23" s="1"/>
  <c r="I11" i="23"/>
  <c r="I13" i="23"/>
  <c r="I10" i="23" s="1"/>
  <c r="I9" i="23" s="1"/>
  <c r="J9" i="12"/>
  <c r="O10" i="12"/>
  <c r="Q9" i="12"/>
  <c r="L9" i="12"/>
  <c r="G11" i="12"/>
  <c r="G9" i="12" s="1"/>
  <c r="G18" i="12"/>
  <c r="G12" i="12" s="1"/>
  <c r="D9" i="12"/>
  <c r="O18" i="12"/>
  <c r="O12" i="12" s="1"/>
  <c r="O63" i="12"/>
  <c r="O67" i="12"/>
  <c r="C9" i="27"/>
  <c r="O9" i="27"/>
  <c r="E10" i="27"/>
  <c r="E11" i="27"/>
  <c r="F11" i="27" s="1"/>
  <c r="F10" i="26"/>
  <c r="E9" i="26"/>
  <c r="F9" i="26" s="1"/>
  <c r="P9" i="17"/>
  <c r="F10" i="17"/>
  <c r="D9" i="17"/>
  <c r="F13" i="17"/>
  <c r="E12" i="17"/>
  <c r="F12" i="17" s="1"/>
  <c r="T8" i="11"/>
  <c r="G9" i="11"/>
  <c r="F8" i="11"/>
  <c r="G8" i="11" s="1"/>
  <c r="K9" i="11"/>
  <c r="H8" i="11"/>
  <c r="I8" i="11" s="1"/>
  <c r="I9" i="11"/>
  <c r="X8" i="11"/>
  <c r="Y8" i="11" s="1"/>
  <c r="Y9" i="11"/>
  <c r="W9" i="11"/>
  <c r="V8" i="11"/>
  <c r="W8" i="11" s="1"/>
  <c r="P8" i="11"/>
  <c r="Q8" i="11" s="1"/>
  <c r="Q9" i="11"/>
  <c r="N9" i="11"/>
  <c r="M8" i="11"/>
  <c r="N8" i="11" s="1"/>
  <c r="E9" i="11"/>
  <c r="D8" i="11"/>
  <c r="E8" i="11" s="1"/>
  <c r="K8" i="11"/>
  <c r="Q10" i="11"/>
  <c r="K10" i="11"/>
  <c r="T11" i="11"/>
  <c r="E12" i="11"/>
  <c r="N13" i="11"/>
  <c r="G14" i="11"/>
  <c r="W14" i="11"/>
  <c r="I16" i="11"/>
  <c r="Q16" i="11"/>
  <c r="Y16" i="11"/>
  <c r="K18" i="11"/>
  <c r="R8" i="11"/>
  <c r="E11" i="11"/>
  <c r="N12" i="11"/>
  <c r="W13" i="11"/>
  <c r="I15" i="11"/>
  <c r="Q15" i="11"/>
  <c r="T18" i="11"/>
  <c r="I12" i="11"/>
  <c r="Q12" i="11"/>
  <c r="Y12" i="11"/>
  <c r="E10" i="4"/>
  <c r="E8" i="4"/>
  <c r="C84" i="37"/>
  <c r="R83" i="37"/>
  <c r="Q83" i="37"/>
  <c r="P83" i="37"/>
  <c r="O83" i="37"/>
  <c r="N83" i="37"/>
  <c r="M83" i="37"/>
  <c r="L83" i="37"/>
  <c r="K83" i="37"/>
  <c r="J83" i="37"/>
  <c r="I83" i="37"/>
  <c r="H83" i="37"/>
  <c r="G83" i="37"/>
  <c r="F83" i="37"/>
  <c r="E83" i="37"/>
  <c r="D83" i="37"/>
  <c r="C82" i="37"/>
  <c r="C81" i="37"/>
  <c r="C80" i="37"/>
  <c r="C79" i="37"/>
  <c r="C78" i="37"/>
  <c r="C77" i="37"/>
  <c r="C76" i="37"/>
  <c r="C75" i="37"/>
  <c r="C83" i="37" s="1"/>
  <c r="R74" i="37"/>
  <c r="Q74" i="37"/>
  <c r="P74" i="37"/>
  <c r="O74" i="37"/>
  <c r="N74" i="37"/>
  <c r="M74" i="37"/>
  <c r="L74" i="37"/>
  <c r="K74" i="37"/>
  <c r="J74" i="37"/>
  <c r="I74" i="37"/>
  <c r="H74" i="37"/>
  <c r="G74" i="37"/>
  <c r="F74" i="37"/>
  <c r="E74" i="37"/>
  <c r="D74" i="37"/>
  <c r="C73" i="37"/>
  <c r="C72" i="37"/>
  <c r="C71" i="37"/>
  <c r="C74" i="37" s="1"/>
  <c r="C70" i="37"/>
  <c r="R69" i="37"/>
  <c r="Q69" i="37"/>
  <c r="P69" i="37"/>
  <c r="O69" i="37"/>
  <c r="N69" i="37"/>
  <c r="M69" i="37"/>
  <c r="L69" i="37"/>
  <c r="K69" i="37"/>
  <c r="J69" i="37"/>
  <c r="I69" i="37"/>
  <c r="H69" i="37"/>
  <c r="G69" i="37"/>
  <c r="F69" i="37"/>
  <c r="E69" i="37"/>
  <c r="D69" i="37"/>
  <c r="C68" i="37"/>
  <c r="C67" i="37"/>
  <c r="C66" i="37"/>
  <c r="C69" i="37" s="1"/>
  <c r="C12" i="37" s="1"/>
  <c r="R65" i="37"/>
  <c r="Q65" i="37"/>
  <c r="P65" i="37"/>
  <c r="O65" i="37"/>
  <c r="O11" i="37" s="1"/>
  <c r="O6" i="37" s="1"/>
  <c r="N65" i="37"/>
  <c r="M65" i="37"/>
  <c r="L65" i="37"/>
  <c r="K65" i="37"/>
  <c r="K11" i="37" s="1"/>
  <c r="K6" i="37" s="1"/>
  <c r="K4" i="37" s="1"/>
  <c r="J65" i="37"/>
  <c r="I65" i="37"/>
  <c r="H65" i="37"/>
  <c r="G65" i="37"/>
  <c r="G11" i="37" s="1"/>
  <c r="G6" i="37" s="1"/>
  <c r="G4" i="37" s="1"/>
  <c r="F65" i="37"/>
  <c r="E65" i="37"/>
  <c r="D65" i="37"/>
  <c r="C64" i="37"/>
  <c r="C63" i="37"/>
  <c r="C62" i="37"/>
  <c r="C61" i="37"/>
  <c r="C65" i="37" s="1"/>
  <c r="C60" i="37"/>
  <c r="C59" i="37"/>
  <c r="C58" i="37"/>
  <c r="R57" i="37"/>
  <c r="R11" i="37" s="1"/>
  <c r="R6" i="37" s="1"/>
  <c r="R4" i="37" s="1"/>
  <c r="Q57" i="37"/>
  <c r="P57" i="37"/>
  <c r="O57" i="37"/>
  <c r="N57" i="37"/>
  <c r="N11" i="37" s="1"/>
  <c r="N6" i="37" s="1"/>
  <c r="N4" i="37" s="1"/>
  <c r="M57" i="37"/>
  <c r="L57" i="37"/>
  <c r="K57" i="37"/>
  <c r="J57" i="37"/>
  <c r="J11" i="37" s="1"/>
  <c r="J6" i="37" s="1"/>
  <c r="I57" i="37"/>
  <c r="H57" i="37"/>
  <c r="G57" i="37"/>
  <c r="F57" i="37"/>
  <c r="F11" i="37" s="1"/>
  <c r="F6" i="37" s="1"/>
  <c r="E57" i="37"/>
  <c r="D57" i="37"/>
  <c r="C56" i="37"/>
  <c r="C55" i="37"/>
  <c r="C54" i="37"/>
  <c r="C57" i="37" s="1"/>
  <c r="R53" i="37"/>
  <c r="Q53" i="37"/>
  <c r="Q11" i="37" s="1"/>
  <c r="Q6" i="37" s="1"/>
  <c r="P53" i="37"/>
  <c r="O53" i="37"/>
  <c r="N53" i="37"/>
  <c r="M53" i="37"/>
  <c r="M11" i="37" s="1"/>
  <c r="M6" i="37" s="1"/>
  <c r="L53" i="37"/>
  <c r="K53" i="37"/>
  <c r="J53" i="37"/>
  <c r="I53" i="37"/>
  <c r="I11" i="37" s="1"/>
  <c r="I6" i="37" s="1"/>
  <c r="H53" i="37"/>
  <c r="G53" i="37"/>
  <c r="F53" i="37"/>
  <c r="E53" i="37"/>
  <c r="E11" i="37" s="1"/>
  <c r="E6" i="37" s="1"/>
  <c r="D53" i="37"/>
  <c r="C52" i="37"/>
  <c r="C51" i="37"/>
  <c r="C53" i="37" s="1"/>
  <c r="C50" i="37"/>
  <c r="R49" i="37"/>
  <c r="Q49" i="37"/>
  <c r="P49" i="37"/>
  <c r="O49" i="37"/>
  <c r="N49" i="37"/>
  <c r="M49" i="37"/>
  <c r="L49" i="37"/>
  <c r="K49" i="37"/>
  <c r="J49" i="37"/>
  <c r="I49" i="37"/>
  <c r="H49" i="37"/>
  <c r="G49" i="37"/>
  <c r="F49" i="37"/>
  <c r="E49" i="37"/>
  <c r="D49" i="37"/>
  <c r="C48" i="37"/>
  <c r="C47" i="37"/>
  <c r="C46" i="37"/>
  <c r="C45" i="37"/>
  <c r="C44" i="37"/>
  <c r="C43" i="37"/>
  <c r="C42" i="37"/>
  <c r="C41" i="37"/>
  <c r="C40" i="37"/>
  <c r="C49" i="37" s="1"/>
  <c r="C10" i="37" s="1"/>
  <c r="R39" i="37"/>
  <c r="Q39" i="37"/>
  <c r="P39" i="37"/>
  <c r="O39" i="37"/>
  <c r="N39" i="37"/>
  <c r="M39" i="37"/>
  <c r="L39" i="37"/>
  <c r="K39" i="37"/>
  <c r="J39" i="37"/>
  <c r="I39" i="37"/>
  <c r="H39" i="37"/>
  <c r="G39" i="37"/>
  <c r="F39" i="37"/>
  <c r="E39" i="37"/>
  <c r="D39" i="37"/>
  <c r="C38" i="37"/>
  <c r="C37" i="37"/>
  <c r="C36" i="37"/>
  <c r="C35" i="37"/>
  <c r="C34" i="37"/>
  <c r="C33" i="37"/>
  <c r="C32" i="37"/>
  <c r="C31" i="37"/>
  <c r="C39" i="37" s="1"/>
  <c r="R30" i="37"/>
  <c r="Q30" i="37"/>
  <c r="Q9" i="37" s="1"/>
  <c r="P30" i="37"/>
  <c r="O30" i="37"/>
  <c r="N30" i="37"/>
  <c r="M30" i="37"/>
  <c r="M9" i="37" s="1"/>
  <c r="L30" i="37"/>
  <c r="K30" i="37"/>
  <c r="J30" i="37"/>
  <c r="I30" i="37"/>
  <c r="I9" i="37" s="1"/>
  <c r="H30" i="37"/>
  <c r="G30" i="37"/>
  <c r="F30" i="37"/>
  <c r="E30" i="37"/>
  <c r="E9" i="37" s="1"/>
  <c r="D30" i="37"/>
  <c r="C29" i="37"/>
  <c r="C28" i="37"/>
  <c r="C27" i="37"/>
  <c r="C30" i="37" s="1"/>
  <c r="C9" i="37" s="1"/>
  <c r="C26" i="37"/>
  <c r="R25" i="37"/>
  <c r="Q25" i="37"/>
  <c r="Q8" i="37" s="1"/>
  <c r="P25" i="37"/>
  <c r="O25" i="37"/>
  <c r="N25" i="37"/>
  <c r="M25" i="37"/>
  <c r="M8" i="37" s="1"/>
  <c r="M5" i="37" s="1"/>
  <c r="M4" i="37" s="1"/>
  <c r="L25" i="37"/>
  <c r="K25" i="37"/>
  <c r="J25" i="37"/>
  <c r="I25" i="37"/>
  <c r="I8" i="37" s="1"/>
  <c r="H25" i="37"/>
  <c r="G25" i="37"/>
  <c r="F25" i="37"/>
  <c r="E25" i="37"/>
  <c r="E8" i="37" s="1"/>
  <c r="E5" i="37" s="1"/>
  <c r="E4" i="37" s="1"/>
  <c r="D25" i="37"/>
  <c r="C24" i="37"/>
  <c r="C23" i="37"/>
  <c r="C25" i="37" s="1"/>
  <c r="C22" i="37"/>
  <c r="R21" i="37"/>
  <c r="Q21" i="37"/>
  <c r="P21" i="37"/>
  <c r="O21" i="37"/>
  <c r="N21" i="37"/>
  <c r="M21" i="37"/>
  <c r="L21" i="37"/>
  <c r="K21" i="37"/>
  <c r="J21" i="37"/>
  <c r="I21" i="37"/>
  <c r="H21" i="37"/>
  <c r="G21" i="37"/>
  <c r="F21" i="37"/>
  <c r="E21" i="37"/>
  <c r="D21" i="37"/>
  <c r="C20" i="37"/>
  <c r="C19" i="37"/>
  <c r="C18" i="37"/>
  <c r="C21" i="37" s="1"/>
  <c r="R17" i="37"/>
  <c r="Q17" i="37"/>
  <c r="P17" i="37"/>
  <c r="O17" i="37"/>
  <c r="O8" i="37" s="1"/>
  <c r="O5" i="37" s="1"/>
  <c r="O4" i="37" s="1"/>
  <c r="N17" i="37"/>
  <c r="L17" i="37"/>
  <c r="K17" i="37"/>
  <c r="J17" i="37"/>
  <c r="J8" i="37" s="1"/>
  <c r="J5" i="37" s="1"/>
  <c r="J4" i="37" s="1"/>
  <c r="I17" i="37"/>
  <c r="H17" i="37"/>
  <c r="G17" i="37"/>
  <c r="F17" i="37"/>
  <c r="F8" i="37" s="1"/>
  <c r="F5" i="37" s="1"/>
  <c r="E17" i="37"/>
  <c r="D17" i="37"/>
  <c r="C16" i="37"/>
  <c r="C15" i="37"/>
  <c r="C17" i="37" s="1"/>
  <c r="C8" i="37" s="1"/>
  <c r="R14" i="37"/>
  <c r="Q14" i="37"/>
  <c r="P14" i="37"/>
  <c r="O14" i="37"/>
  <c r="N14" i="37"/>
  <c r="M14" i="37"/>
  <c r="L14" i="37"/>
  <c r="K14" i="37"/>
  <c r="J14" i="37"/>
  <c r="I14" i="37"/>
  <c r="H14" i="37"/>
  <c r="G14" i="37"/>
  <c r="F14" i="37"/>
  <c r="E14" i="37"/>
  <c r="D14" i="37"/>
  <c r="C14" i="37"/>
  <c r="R13" i="37"/>
  <c r="Q13" i="37"/>
  <c r="P13" i="37"/>
  <c r="O13" i="37"/>
  <c r="N13" i="37"/>
  <c r="M13" i="37"/>
  <c r="L13" i="37"/>
  <c r="K13" i="37"/>
  <c r="J13" i="37"/>
  <c r="I13" i="37"/>
  <c r="H13" i="37"/>
  <c r="G13" i="37"/>
  <c r="F13" i="37"/>
  <c r="E13" i="37"/>
  <c r="D13" i="37"/>
  <c r="R12" i="37"/>
  <c r="Q12" i="37"/>
  <c r="P12" i="37"/>
  <c r="O12" i="37"/>
  <c r="N12" i="37"/>
  <c r="M12" i="37"/>
  <c r="L12" i="37"/>
  <c r="K12" i="37"/>
  <c r="J12" i="37"/>
  <c r="I12" i="37"/>
  <c r="H12" i="37"/>
  <c r="G12" i="37"/>
  <c r="F12" i="37"/>
  <c r="E12" i="37"/>
  <c r="D12" i="37"/>
  <c r="P11" i="37"/>
  <c r="L11" i="37"/>
  <c r="H11" i="37"/>
  <c r="D11" i="37"/>
  <c r="R10" i="37"/>
  <c r="Q10" i="37"/>
  <c r="P10" i="37"/>
  <c r="O10" i="37"/>
  <c r="N10" i="37"/>
  <c r="M10" i="37"/>
  <c r="L10" i="37"/>
  <c r="K10" i="37"/>
  <c r="J10" i="37"/>
  <c r="I10" i="37"/>
  <c r="H10" i="37"/>
  <c r="G10" i="37"/>
  <c r="F10" i="37"/>
  <c r="E10" i="37"/>
  <c r="D10" i="37"/>
  <c r="R9" i="37"/>
  <c r="P9" i="37"/>
  <c r="O9" i="37"/>
  <c r="N9" i="37"/>
  <c r="L9" i="37"/>
  <c r="K9" i="37"/>
  <c r="J9" i="37"/>
  <c r="H9" i="37"/>
  <c r="G9" i="37"/>
  <c r="F9" i="37"/>
  <c r="D9" i="37"/>
  <c r="R8" i="37"/>
  <c r="P8" i="37"/>
  <c r="N8" i="37"/>
  <c r="L8" i="37"/>
  <c r="K8" i="37"/>
  <c r="H8" i="37"/>
  <c r="G8" i="37"/>
  <c r="D8" i="37"/>
  <c r="R7" i="37"/>
  <c r="Q7" i="37"/>
  <c r="P7" i="37"/>
  <c r="O7" i="37"/>
  <c r="N7" i="37"/>
  <c r="M7" i="37"/>
  <c r="L7" i="37"/>
  <c r="K7" i="37"/>
  <c r="J7" i="37"/>
  <c r="I7" i="37"/>
  <c r="H7" i="37"/>
  <c r="G7" i="37"/>
  <c r="F7" i="37"/>
  <c r="E7" i="37"/>
  <c r="D7" i="37"/>
  <c r="P6" i="37"/>
  <c r="L6" i="37"/>
  <c r="H6" i="37"/>
  <c r="D6" i="37"/>
  <c r="R5" i="37"/>
  <c r="P5" i="37"/>
  <c r="N5" i="37"/>
  <c r="L5" i="37"/>
  <c r="K5" i="37"/>
  <c r="H5" i="37"/>
  <c r="H4" i="37" s="1"/>
  <c r="G5" i="37"/>
  <c r="D5" i="37"/>
  <c r="P4" i="37"/>
  <c r="L4" i="37"/>
  <c r="D4" i="37"/>
  <c r="O70" i="12" l="1"/>
  <c r="O16" i="12" s="1"/>
  <c r="O11" i="12" s="1"/>
  <c r="O9" i="12"/>
  <c r="F10" i="27"/>
  <c r="E9" i="27"/>
  <c r="F9" i="27" s="1"/>
  <c r="E9" i="17"/>
  <c r="F9" i="17" s="1"/>
  <c r="C11" i="37"/>
  <c r="C6" i="37" s="1"/>
  <c r="C5" i="37"/>
  <c r="I5" i="37"/>
  <c r="I4" i="37" s="1"/>
  <c r="Q5" i="37"/>
  <c r="Q4" i="37" s="1"/>
  <c r="C13" i="37"/>
  <c r="C7" i="37" s="1"/>
  <c r="F4" i="37"/>
  <c r="C4" i="37" l="1"/>
  <c r="F70" i="26" l="1"/>
  <c r="F70" i="17"/>
  <c r="G70" i="17"/>
  <c r="F75" i="17"/>
  <c r="K73" i="27"/>
  <c r="F73" i="26"/>
  <c r="D68" i="27"/>
  <c r="F75" i="26"/>
  <c r="L69" i="26"/>
  <c r="L68" i="26"/>
  <c r="L59" i="26" s="1"/>
  <c r="F68" i="26"/>
  <c r="J69" i="27"/>
  <c r="E69" i="27"/>
  <c r="J71" i="27"/>
  <c r="J60" i="27"/>
  <c r="E71" i="27"/>
  <c r="E60" i="27" s="1"/>
  <c r="L73" i="27"/>
  <c r="L72" i="27"/>
  <c r="L74" i="27"/>
  <c r="L75" i="27"/>
  <c r="L62" i="27" s="1"/>
  <c r="L17" i="27" s="1"/>
  <c r="L78" i="27"/>
  <c r="L64" i="27" s="1"/>
  <c r="L76" i="27"/>
  <c r="L77" i="27"/>
  <c r="L65" i="27"/>
  <c r="L66" i="27"/>
  <c r="L67" i="27"/>
  <c r="L69" i="27"/>
  <c r="L71" i="27"/>
  <c r="L60" i="27" s="1"/>
  <c r="L15" i="27" s="1"/>
  <c r="E73" i="27"/>
  <c r="E72" i="27"/>
  <c r="E74" i="27"/>
  <c r="E75" i="27"/>
  <c r="E62" i="27" s="1"/>
  <c r="E78" i="27"/>
  <c r="E64" i="27" s="1"/>
  <c r="E76" i="27"/>
  <c r="E77" i="27"/>
  <c r="E65" i="27"/>
  <c r="E66" i="27"/>
  <c r="E67" i="27"/>
  <c r="G65" i="26"/>
  <c r="G66" i="26"/>
  <c r="G67" i="26"/>
  <c r="K67" i="26" s="1"/>
  <c r="E65" i="26"/>
  <c r="E66" i="26"/>
  <c r="E67" i="26"/>
  <c r="H65" i="26"/>
  <c r="H66" i="26"/>
  <c r="H67" i="26"/>
  <c r="I65" i="26"/>
  <c r="K65" i="26" s="1"/>
  <c r="I66" i="26"/>
  <c r="I67" i="26"/>
  <c r="J65" i="26"/>
  <c r="J66" i="26"/>
  <c r="J67" i="26"/>
  <c r="L65" i="26"/>
  <c r="L66" i="26"/>
  <c r="L67" i="26"/>
  <c r="M65" i="26"/>
  <c r="M66" i="26"/>
  <c r="M67" i="26"/>
  <c r="N65" i="26"/>
  <c r="N66" i="26"/>
  <c r="N67" i="26"/>
  <c r="G65" i="17"/>
  <c r="G66" i="17"/>
  <c r="G67" i="17"/>
  <c r="E65" i="17"/>
  <c r="E66" i="17"/>
  <c r="E67" i="17"/>
  <c r="E58" i="17" s="1"/>
  <c r="H65" i="17"/>
  <c r="H66" i="17"/>
  <c r="H67" i="17"/>
  <c r="K65" i="17"/>
  <c r="M65" i="17" s="1"/>
  <c r="K66" i="17"/>
  <c r="K67" i="17"/>
  <c r="L65" i="17"/>
  <c r="L66" i="17"/>
  <c r="L67" i="17"/>
  <c r="N65" i="17"/>
  <c r="N66" i="17"/>
  <c r="N67" i="17"/>
  <c r="G72" i="17"/>
  <c r="G61" i="17" s="1"/>
  <c r="G73" i="17"/>
  <c r="G74" i="17"/>
  <c r="G75" i="17"/>
  <c r="G62" i="17" s="1"/>
  <c r="E72" i="17"/>
  <c r="E73" i="17"/>
  <c r="E74" i="17"/>
  <c r="E75" i="17"/>
  <c r="E62" i="17" s="1"/>
  <c r="G76" i="26"/>
  <c r="G77" i="26"/>
  <c r="G78" i="26"/>
  <c r="G64" i="26" s="1"/>
  <c r="E76" i="26"/>
  <c r="E77" i="26"/>
  <c r="E78" i="26"/>
  <c r="E64" i="26" s="1"/>
  <c r="G72" i="26"/>
  <c r="G73" i="26"/>
  <c r="G74" i="26"/>
  <c r="G75" i="26"/>
  <c r="G62" i="26" s="1"/>
  <c r="G17" i="26" s="1"/>
  <c r="E72" i="26"/>
  <c r="E73" i="26"/>
  <c r="E74" i="26"/>
  <c r="E75" i="26"/>
  <c r="E62" i="26" s="1"/>
  <c r="M69" i="26"/>
  <c r="E68" i="26"/>
  <c r="E69" i="26"/>
  <c r="J69" i="26"/>
  <c r="G69" i="26"/>
  <c r="G72" i="27"/>
  <c r="G73" i="27"/>
  <c r="G74" i="27"/>
  <c r="G75" i="27"/>
  <c r="G62" i="27" s="1"/>
  <c r="G17" i="27" s="1"/>
  <c r="G65" i="27"/>
  <c r="G66" i="27"/>
  <c r="G67" i="27"/>
  <c r="G69" i="27"/>
  <c r="G71" i="27"/>
  <c r="G60" i="27" s="1"/>
  <c r="G15" i="27" s="1"/>
  <c r="H65" i="27"/>
  <c r="H66" i="27"/>
  <c r="H67" i="27"/>
  <c r="I65" i="27"/>
  <c r="I66" i="27"/>
  <c r="I58" i="27" s="1"/>
  <c r="I67" i="27"/>
  <c r="G68" i="17"/>
  <c r="G69" i="17"/>
  <c r="E68" i="17"/>
  <c r="E69" i="17"/>
  <c r="C65" i="17"/>
  <c r="C66" i="17"/>
  <c r="C67" i="17"/>
  <c r="C68" i="17"/>
  <c r="C69" i="17"/>
  <c r="C59" i="17" s="1"/>
  <c r="C70" i="17"/>
  <c r="C71" i="17"/>
  <c r="C60" i="17" s="1"/>
  <c r="C72" i="17"/>
  <c r="C73" i="17"/>
  <c r="C74" i="17"/>
  <c r="C75" i="17"/>
  <c r="C62" i="17" s="1"/>
  <c r="C76" i="17"/>
  <c r="C77" i="17"/>
  <c r="C78" i="17"/>
  <c r="C64" i="17" s="1"/>
  <c r="D65" i="17"/>
  <c r="D66" i="17"/>
  <c r="D67" i="17"/>
  <c r="D68" i="17"/>
  <c r="D69" i="17"/>
  <c r="D70" i="17"/>
  <c r="D71" i="17"/>
  <c r="D60" i="17" s="1"/>
  <c r="D73" i="17"/>
  <c r="D74" i="17"/>
  <c r="D75" i="17"/>
  <c r="D62" i="17" s="1"/>
  <c r="D77" i="17"/>
  <c r="D78" i="17"/>
  <c r="D64" i="17" s="1"/>
  <c r="E71" i="17"/>
  <c r="E60" i="17"/>
  <c r="E76" i="17"/>
  <c r="E77" i="17"/>
  <c r="E78" i="17"/>
  <c r="E64" i="17" s="1"/>
  <c r="G71" i="17"/>
  <c r="G60" i="17" s="1"/>
  <c r="G15" i="17" s="1"/>
  <c r="G76" i="17"/>
  <c r="G77" i="17"/>
  <c r="G78" i="17"/>
  <c r="G64" i="17" s="1"/>
  <c r="G19" i="17" s="1"/>
  <c r="H68" i="17"/>
  <c r="H69" i="17"/>
  <c r="H71" i="17"/>
  <c r="H72" i="17"/>
  <c r="H73" i="17"/>
  <c r="H74" i="17"/>
  <c r="H75" i="17"/>
  <c r="H62" i="17" s="1"/>
  <c r="H76" i="17"/>
  <c r="J76" i="17" s="1"/>
  <c r="H77" i="17"/>
  <c r="H78" i="17"/>
  <c r="H64" i="17" s="1"/>
  <c r="H19" i="17" s="1"/>
  <c r="I65" i="17"/>
  <c r="J65" i="17" s="1"/>
  <c r="I66" i="17"/>
  <c r="I67" i="17"/>
  <c r="I58" i="17" s="1"/>
  <c r="I13" i="17" s="1"/>
  <c r="I68" i="17"/>
  <c r="I69" i="17"/>
  <c r="J69" i="17" s="1"/>
  <c r="I71" i="17"/>
  <c r="I60" i="17" s="1"/>
  <c r="I15" i="17" s="1"/>
  <c r="I72" i="17"/>
  <c r="I73" i="17"/>
  <c r="I74" i="17"/>
  <c r="I75" i="17"/>
  <c r="I62" i="17"/>
  <c r="I76" i="17"/>
  <c r="I77" i="17"/>
  <c r="I78" i="17"/>
  <c r="I64" i="17" s="1"/>
  <c r="I19" i="17" s="1"/>
  <c r="K68" i="17"/>
  <c r="K69" i="17"/>
  <c r="K71" i="17"/>
  <c r="K60" i="17" s="1"/>
  <c r="K15" i="17" s="1"/>
  <c r="K72" i="17"/>
  <c r="K73" i="17"/>
  <c r="K61" i="17" s="1"/>
  <c r="K74" i="17"/>
  <c r="K75" i="17"/>
  <c r="K62" i="17" s="1"/>
  <c r="K76" i="17"/>
  <c r="K77" i="17"/>
  <c r="K78" i="17"/>
  <c r="L68" i="17"/>
  <c r="L69" i="17"/>
  <c r="L71" i="17"/>
  <c r="L60" i="17" s="1"/>
  <c r="L15" i="17" s="1"/>
  <c r="L72" i="17"/>
  <c r="L73" i="17"/>
  <c r="L74" i="17"/>
  <c r="L75" i="17"/>
  <c r="L62" i="17" s="1"/>
  <c r="L76" i="17"/>
  <c r="L77" i="17"/>
  <c r="L78" i="17"/>
  <c r="N68" i="17"/>
  <c r="N69" i="17"/>
  <c r="N71" i="17"/>
  <c r="N60" i="17" s="1"/>
  <c r="N15" i="17" s="1"/>
  <c r="N72" i="17"/>
  <c r="N73" i="17"/>
  <c r="N74" i="17"/>
  <c r="N75" i="17"/>
  <c r="N62" i="17" s="1"/>
  <c r="N76" i="17"/>
  <c r="N77" i="17"/>
  <c r="N63" i="17" s="1"/>
  <c r="N78" i="17"/>
  <c r="N64" i="17" s="1"/>
  <c r="N19" i="17" s="1"/>
  <c r="P58" i="17"/>
  <c r="P55" i="17" s="1"/>
  <c r="P54" i="17" s="1"/>
  <c r="P59" i="17"/>
  <c r="P60" i="17"/>
  <c r="P61" i="17"/>
  <c r="P62" i="17"/>
  <c r="P63" i="17"/>
  <c r="P64" i="17"/>
  <c r="P57" i="17"/>
  <c r="F65" i="17"/>
  <c r="F66" i="17"/>
  <c r="F67" i="17"/>
  <c r="F68" i="17"/>
  <c r="F69" i="17"/>
  <c r="F71" i="17"/>
  <c r="F72" i="17"/>
  <c r="F73" i="17"/>
  <c r="F74" i="17"/>
  <c r="F76" i="17"/>
  <c r="F77" i="17"/>
  <c r="F78" i="17"/>
  <c r="I69" i="26"/>
  <c r="J75" i="27"/>
  <c r="J62" i="27" s="1"/>
  <c r="G71" i="26"/>
  <c r="G60" i="26" s="1"/>
  <c r="G15" i="26" s="1"/>
  <c r="E71" i="26"/>
  <c r="E60" i="26" s="1"/>
  <c r="H78" i="26"/>
  <c r="I78" i="26"/>
  <c r="I64" i="26" s="1"/>
  <c r="I19" i="26" s="1"/>
  <c r="J78" i="26"/>
  <c r="J64" i="26" s="1"/>
  <c r="J19" i="26" s="1"/>
  <c r="N71" i="26"/>
  <c r="N60" i="26" s="1"/>
  <c r="N15" i="26" s="1"/>
  <c r="N72" i="26"/>
  <c r="N73" i="26"/>
  <c r="N74" i="26"/>
  <c r="N75" i="26"/>
  <c r="N62" i="26" s="1"/>
  <c r="N17" i="26" s="1"/>
  <c r="I76" i="26"/>
  <c r="I77" i="26"/>
  <c r="H71" i="26"/>
  <c r="H60" i="26" s="1"/>
  <c r="H15" i="26" s="1"/>
  <c r="L71" i="26"/>
  <c r="L60" i="26" s="1"/>
  <c r="L15" i="26" s="1"/>
  <c r="L72" i="26"/>
  <c r="L73" i="26"/>
  <c r="L74" i="26"/>
  <c r="L75" i="26"/>
  <c r="L62" i="26" s="1"/>
  <c r="L17" i="26" s="1"/>
  <c r="L76" i="26"/>
  <c r="L77" i="26"/>
  <c r="L78" i="26"/>
  <c r="L64" i="26" s="1"/>
  <c r="L19" i="26" s="1"/>
  <c r="M71" i="26"/>
  <c r="M60" i="26" s="1"/>
  <c r="M15" i="26" s="1"/>
  <c r="M72" i="26"/>
  <c r="M73" i="26"/>
  <c r="M74" i="26"/>
  <c r="M75" i="26"/>
  <c r="M62" i="26" s="1"/>
  <c r="M17" i="26" s="1"/>
  <c r="M76" i="26"/>
  <c r="M77" i="26"/>
  <c r="M78" i="26"/>
  <c r="M64" i="26" s="1"/>
  <c r="M19" i="26" s="1"/>
  <c r="N69" i="26"/>
  <c r="N76" i="26"/>
  <c r="N77" i="26"/>
  <c r="N78" i="26"/>
  <c r="N64" i="26" s="1"/>
  <c r="N19" i="26" s="1"/>
  <c r="H69" i="26"/>
  <c r="H72" i="26"/>
  <c r="H73" i="26"/>
  <c r="H74" i="26"/>
  <c r="H75" i="26"/>
  <c r="H76" i="26"/>
  <c r="H77" i="26"/>
  <c r="I71" i="26"/>
  <c r="I60" i="26" s="1"/>
  <c r="I15" i="26" s="1"/>
  <c r="I72" i="26"/>
  <c r="I73" i="26"/>
  <c r="I74" i="26"/>
  <c r="I75" i="26"/>
  <c r="I62" i="26" s="1"/>
  <c r="I17" i="26" s="1"/>
  <c r="J71" i="26"/>
  <c r="J72" i="26"/>
  <c r="J73" i="26"/>
  <c r="J74" i="26"/>
  <c r="J75" i="26"/>
  <c r="J62" i="26" s="1"/>
  <c r="J17" i="26" s="1"/>
  <c r="J76" i="26"/>
  <c r="J77" i="26"/>
  <c r="D65" i="26"/>
  <c r="P65" i="26" s="1"/>
  <c r="P58" i="26" s="1"/>
  <c r="P55" i="26" s="1"/>
  <c r="P54" i="26" s="1"/>
  <c r="F78" i="26"/>
  <c r="D78" i="26"/>
  <c r="D64" i="26" s="1"/>
  <c r="C78" i="26"/>
  <c r="C64" i="26" s="1"/>
  <c r="F77" i="26"/>
  <c r="D77" i="26"/>
  <c r="C77" i="26"/>
  <c r="F76" i="26"/>
  <c r="D76" i="26"/>
  <c r="C76" i="26"/>
  <c r="D75" i="26"/>
  <c r="D62" i="26"/>
  <c r="C75" i="26"/>
  <c r="C62" i="26" s="1"/>
  <c r="F74" i="26"/>
  <c r="D74" i="26"/>
  <c r="C74" i="26"/>
  <c r="D73" i="26"/>
  <c r="C73" i="26"/>
  <c r="F72" i="26"/>
  <c r="D72" i="26"/>
  <c r="C72" i="26"/>
  <c r="F71" i="26"/>
  <c r="D71" i="26"/>
  <c r="D60" i="26" s="1"/>
  <c r="C71" i="26"/>
  <c r="C60" i="26" s="1"/>
  <c r="D70" i="26"/>
  <c r="C70" i="26"/>
  <c r="F69" i="26"/>
  <c r="D69" i="26"/>
  <c r="C69" i="26"/>
  <c r="D68" i="26"/>
  <c r="C68" i="26"/>
  <c r="F67" i="26"/>
  <c r="D67" i="26"/>
  <c r="C67" i="26"/>
  <c r="F66" i="26"/>
  <c r="D66" i="26"/>
  <c r="C66" i="26"/>
  <c r="F65" i="26"/>
  <c r="C65" i="26"/>
  <c r="P64" i="26"/>
  <c r="P63" i="26"/>
  <c r="P57" i="26" s="1"/>
  <c r="P62" i="26"/>
  <c r="P61" i="26"/>
  <c r="P60" i="26"/>
  <c r="P59" i="26"/>
  <c r="P56" i="26"/>
  <c r="N76" i="27"/>
  <c r="N77" i="27"/>
  <c r="N78" i="27"/>
  <c r="N64" i="27" s="1"/>
  <c r="M76" i="27"/>
  <c r="M77" i="27"/>
  <c r="M78" i="27"/>
  <c r="M64" i="27" s="1"/>
  <c r="M19" i="27" s="1"/>
  <c r="N75" i="27"/>
  <c r="M75" i="27"/>
  <c r="M62" i="27" s="1"/>
  <c r="M17" i="27" s="1"/>
  <c r="N72" i="27"/>
  <c r="N73" i="27"/>
  <c r="N74" i="27"/>
  <c r="M72" i="27"/>
  <c r="M73" i="27"/>
  <c r="M74" i="27"/>
  <c r="N71" i="27"/>
  <c r="N60" i="27" s="1"/>
  <c r="N15" i="27" s="1"/>
  <c r="M71" i="27"/>
  <c r="M60" i="27" s="1"/>
  <c r="M15" i="27" s="1"/>
  <c r="N65" i="27"/>
  <c r="N66" i="27"/>
  <c r="N67" i="27"/>
  <c r="M65" i="27"/>
  <c r="M66" i="27"/>
  <c r="M67" i="27"/>
  <c r="I76" i="27"/>
  <c r="I77" i="27"/>
  <c r="H71" i="27"/>
  <c r="H60" i="27" s="1"/>
  <c r="H15" i="27" s="1"/>
  <c r="H72" i="27"/>
  <c r="H73" i="27"/>
  <c r="H74" i="27"/>
  <c r="N69" i="27"/>
  <c r="M69" i="27"/>
  <c r="K69" i="27"/>
  <c r="I69" i="27"/>
  <c r="H69" i="27"/>
  <c r="G78" i="27"/>
  <c r="G64" i="27" s="1"/>
  <c r="H78" i="27"/>
  <c r="H64" i="27" s="1"/>
  <c r="I78" i="27"/>
  <c r="I64" i="27" s="1"/>
  <c r="J78" i="27"/>
  <c r="J64" i="27" s="1"/>
  <c r="G76" i="27"/>
  <c r="G63" i="27" s="1"/>
  <c r="G77" i="27"/>
  <c r="H76" i="27"/>
  <c r="H77" i="27"/>
  <c r="J76" i="27"/>
  <c r="J77" i="27"/>
  <c r="H75" i="27"/>
  <c r="H62" i="27" s="1"/>
  <c r="H17" i="27" s="1"/>
  <c r="I75" i="27"/>
  <c r="I62" i="27" s="1"/>
  <c r="I17" i="27" s="1"/>
  <c r="I74" i="27"/>
  <c r="I72" i="27"/>
  <c r="I73" i="27"/>
  <c r="J74" i="27"/>
  <c r="J72" i="27"/>
  <c r="J73" i="27"/>
  <c r="I71" i="27"/>
  <c r="I60" i="27" s="1"/>
  <c r="I15" i="27" s="1"/>
  <c r="J65" i="27"/>
  <c r="J66" i="27"/>
  <c r="J67" i="27"/>
  <c r="K78" i="27"/>
  <c r="K77" i="27"/>
  <c r="K76" i="27"/>
  <c r="K75" i="27"/>
  <c r="K62" i="27" s="1"/>
  <c r="K74" i="27"/>
  <c r="K72" i="27"/>
  <c r="K71" i="27"/>
  <c r="K60" i="27" s="1"/>
  <c r="K67" i="27"/>
  <c r="K66" i="27"/>
  <c r="K65" i="27"/>
  <c r="F78" i="27"/>
  <c r="D78" i="27"/>
  <c r="D64" i="27" s="1"/>
  <c r="C78" i="27"/>
  <c r="C64" i="27" s="1"/>
  <c r="F77" i="27"/>
  <c r="D77" i="27"/>
  <c r="C77" i="27"/>
  <c r="F76" i="27"/>
  <c r="D76" i="27"/>
  <c r="C76" i="27"/>
  <c r="F75" i="27"/>
  <c r="D75" i="27"/>
  <c r="D62" i="27" s="1"/>
  <c r="F62" i="27" s="1"/>
  <c r="C75" i="27"/>
  <c r="C62" i="27" s="1"/>
  <c r="F74" i="27"/>
  <c r="D74" i="27"/>
  <c r="C74" i="27"/>
  <c r="F73" i="27"/>
  <c r="D73" i="27"/>
  <c r="C73" i="27"/>
  <c r="F72" i="27"/>
  <c r="D72" i="27"/>
  <c r="C72" i="27"/>
  <c r="F71" i="27"/>
  <c r="D71" i="27"/>
  <c r="D60" i="27" s="1"/>
  <c r="C71" i="27"/>
  <c r="C60" i="27" s="1"/>
  <c r="F70" i="27"/>
  <c r="D70" i="27"/>
  <c r="C70" i="27"/>
  <c r="F69" i="27"/>
  <c r="D69" i="27"/>
  <c r="C69" i="27"/>
  <c r="F68" i="27"/>
  <c r="C68" i="27"/>
  <c r="F67" i="27"/>
  <c r="D67" i="27"/>
  <c r="C67" i="27"/>
  <c r="F66" i="27"/>
  <c r="D66" i="27"/>
  <c r="C66" i="27"/>
  <c r="D65" i="27"/>
  <c r="F65" i="27"/>
  <c r="C65" i="27"/>
  <c r="C58" i="27" s="1"/>
  <c r="O64" i="27"/>
  <c r="O63" i="27"/>
  <c r="O57" i="27" s="1"/>
  <c r="O62" i="27"/>
  <c r="O56" i="27" s="1"/>
  <c r="O61" i="27"/>
  <c r="O60" i="27"/>
  <c r="O59" i="27"/>
  <c r="O58" i="27"/>
  <c r="G68" i="26"/>
  <c r="H68" i="26"/>
  <c r="I68" i="26"/>
  <c r="J68" i="26"/>
  <c r="M68" i="26"/>
  <c r="N68" i="26"/>
  <c r="J70" i="27"/>
  <c r="E70" i="27"/>
  <c r="L70" i="27"/>
  <c r="G70" i="27"/>
  <c r="N70" i="27"/>
  <c r="M70" i="27"/>
  <c r="H70" i="27"/>
  <c r="I70" i="27"/>
  <c r="K70" i="27"/>
  <c r="K70" i="17"/>
  <c r="P56" i="17"/>
  <c r="I70" i="17"/>
  <c r="J70" i="26"/>
  <c r="N70" i="26"/>
  <c r="I70" i="26"/>
  <c r="E70" i="26"/>
  <c r="H70" i="26"/>
  <c r="G70" i="26"/>
  <c r="L70" i="26"/>
  <c r="M70" i="26"/>
  <c r="H70" i="17"/>
  <c r="H59" i="17" s="1"/>
  <c r="E70" i="17"/>
  <c r="L70" i="17"/>
  <c r="M70" i="17" s="1"/>
  <c r="N70" i="17"/>
  <c r="E68" i="27"/>
  <c r="L58" i="17"/>
  <c r="L13" i="17" s="1"/>
  <c r="E58" i="26"/>
  <c r="J66" i="17"/>
  <c r="D58" i="27"/>
  <c r="K61" i="27"/>
  <c r="L64" i="17"/>
  <c r="L19" i="17" s="1"/>
  <c r="M68" i="17"/>
  <c r="D61" i="27" l="1"/>
  <c r="D56" i="27" s="1"/>
  <c r="J19" i="27"/>
  <c r="I19" i="27"/>
  <c r="J15" i="27"/>
  <c r="K15" i="27" s="1"/>
  <c r="H19" i="27"/>
  <c r="N19" i="27"/>
  <c r="J17" i="27"/>
  <c r="K17" i="27" s="1"/>
  <c r="G19" i="27"/>
  <c r="L19" i="27"/>
  <c r="L14" i="26"/>
  <c r="D58" i="26"/>
  <c r="G19" i="26"/>
  <c r="K19" i="26" s="1"/>
  <c r="G63" i="26"/>
  <c r="M72" i="17"/>
  <c r="N17" i="17"/>
  <c r="M15" i="17"/>
  <c r="I17" i="17"/>
  <c r="J73" i="17"/>
  <c r="J19" i="17"/>
  <c r="L17" i="17"/>
  <c r="G17" i="17"/>
  <c r="H14" i="17"/>
  <c r="K17" i="17"/>
  <c r="M17" i="17" s="1"/>
  <c r="H17" i="17"/>
  <c r="J17" i="17" s="1"/>
  <c r="G63" i="17"/>
  <c r="G18" i="17" s="1"/>
  <c r="C63" i="26"/>
  <c r="C57" i="26" s="1"/>
  <c r="F64" i="17"/>
  <c r="L63" i="27"/>
  <c r="R66" i="27"/>
  <c r="I61" i="27"/>
  <c r="C63" i="27"/>
  <c r="C57" i="27" s="1"/>
  <c r="I63" i="27"/>
  <c r="E63" i="27"/>
  <c r="G18" i="27" s="1"/>
  <c r="M58" i="27"/>
  <c r="F64" i="27"/>
  <c r="R78" i="27"/>
  <c r="K64" i="27"/>
  <c r="L63" i="26"/>
  <c r="L18" i="26" s="1"/>
  <c r="N59" i="26"/>
  <c r="H61" i="26"/>
  <c r="N58" i="26"/>
  <c r="N13" i="26" s="1"/>
  <c r="E61" i="26"/>
  <c r="E56" i="26" s="1"/>
  <c r="S67" i="26"/>
  <c r="G56" i="17"/>
  <c r="M76" i="17"/>
  <c r="J68" i="17"/>
  <c r="C58" i="17"/>
  <c r="C55" i="17" s="1"/>
  <c r="J67" i="17"/>
  <c r="J58" i="17" s="1"/>
  <c r="J75" i="17"/>
  <c r="J62" i="17" s="1"/>
  <c r="H61" i="17"/>
  <c r="N57" i="17"/>
  <c r="M66" i="17"/>
  <c r="M77" i="17"/>
  <c r="J77" i="17"/>
  <c r="J63" i="17" s="1"/>
  <c r="G59" i="17"/>
  <c r="G14" i="17" s="1"/>
  <c r="M59" i="26"/>
  <c r="M14" i="26" s="1"/>
  <c r="I59" i="17"/>
  <c r="I14" i="17" s="1"/>
  <c r="E59" i="17"/>
  <c r="R73" i="27"/>
  <c r="K78" i="26"/>
  <c r="F64" i="26"/>
  <c r="H64" i="26"/>
  <c r="H19" i="26" s="1"/>
  <c r="J63" i="27"/>
  <c r="I63" i="26"/>
  <c r="I18" i="26" s="1"/>
  <c r="D63" i="26"/>
  <c r="D57" i="26" s="1"/>
  <c r="K77" i="26"/>
  <c r="S77" i="26" s="1"/>
  <c r="H63" i="26"/>
  <c r="L63" i="17"/>
  <c r="H63" i="17"/>
  <c r="C63" i="17"/>
  <c r="C57" i="17" s="1"/>
  <c r="I63" i="17"/>
  <c r="I18" i="17" s="1"/>
  <c r="M63" i="26"/>
  <c r="M18" i="26" s="1"/>
  <c r="K63" i="17"/>
  <c r="N61" i="27"/>
  <c r="G61" i="27"/>
  <c r="G16" i="27" s="1"/>
  <c r="J61" i="26"/>
  <c r="H56" i="17"/>
  <c r="F62" i="17"/>
  <c r="M75" i="17"/>
  <c r="C61" i="27"/>
  <c r="C56" i="27" s="1"/>
  <c r="R72" i="27"/>
  <c r="J61" i="27"/>
  <c r="J16" i="27" s="1"/>
  <c r="N61" i="26"/>
  <c r="J72" i="17"/>
  <c r="S72" i="17" s="1"/>
  <c r="F60" i="26"/>
  <c r="F60" i="17"/>
  <c r="D59" i="27"/>
  <c r="D55" i="27" s="1"/>
  <c r="G59" i="26"/>
  <c r="G14" i="26" s="1"/>
  <c r="K59" i="17"/>
  <c r="K14" i="17" s="1"/>
  <c r="L59" i="17"/>
  <c r="L14" i="17" s="1"/>
  <c r="C59" i="27"/>
  <c r="C55" i="27" s="1"/>
  <c r="M69" i="17"/>
  <c r="R67" i="27"/>
  <c r="N58" i="27"/>
  <c r="H58" i="27"/>
  <c r="C58" i="26"/>
  <c r="S65" i="26"/>
  <c r="L58" i="26"/>
  <c r="L13" i="26" s="1"/>
  <c r="J58" i="27"/>
  <c r="K58" i="27"/>
  <c r="G58" i="26"/>
  <c r="G13" i="26" s="1"/>
  <c r="I56" i="27"/>
  <c r="M63" i="27"/>
  <c r="E63" i="17"/>
  <c r="N18" i="17" s="1"/>
  <c r="K69" i="26"/>
  <c r="H58" i="17"/>
  <c r="H13" i="17" s="1"/>
  <c r="J13" i="17" s="1"/>
  <c r="K56" i="17"/>
  <c r="K70" i="26"/>
  <c r="S70" i="26" s="1"/>
  <c r="I59" i="26"/>
  <c r="J78" i="17"/>
  <c r="J64" i="17" s="1"/>
  <c r="E59" i="26"/>
  <c r="D63" i="27"/>
  <c r="D57" i="27" s="1"/>
  <c r="H63" i="27"/>
  <c r="D58" i="17"/>
  <c r="F58" i="17" s="1"/>
  <c r="K73" i="26"/>
  <c r="H58" i="26"/>
  <c r="H13" i="26" s="1"/>
  <c r="E61" i="27"/>
  <c r="F58" i="26"/>
  <c r="R75" i="27"/>
  <c r="N63" i="27"/>
  <c r="L61" i="27"/>
  <c r="L16" i="27" s="1"/>
  <c r="K56" i="27"/>
  <c r="H61" i="27"/>
  <c r="H16" i="27" s="1"/>
  <c r="C59" i="26"/>
  <c r="M67" i="17"/>
  <c r="S67" i="17" s="1"/>
  <c r="J70" i="17"/>
  <c r="N59" i="17"/>
  <c r="N14" i="17" s="1"/>
  <c r="E61" i="17"/>
  <c r="K16" i="17" s="1"/>
  <c r="M16" i="17" s="1"/>
  <c r="F60" i="27"/>
  <c r="O55" i="27"/>
  <c r="O54" i="27" s="1"/>
  <c r="J71" i="17"/>
  <c r="J60" i="17" s="1"/>
  <c r="R69" i="27"/>
  <c r="E55" i="17"/>
  <c r="F62" i="26"/>
  <c r="S65" i="17"/>
  <c r="E56" i="17"/>
  <c r="S68" i="17"/>
  <c r="I61" i="26"/>
  <c r="K72" i="26"/>
  <c r="J74" i="17"/>
  <c r="I61" i="17"/>
  <c r="I16" i="17" s="1"/>
  <c r="L58" i="27"/>
  <c r="R65" i="27"/>
  <c r="N61" i="17"/>
  <c r="N16" i="17" s="1"/>
  <c r="G57" i="26"/>
  <c r="N62" i="27"/>
  <c r="N17" i="27" s="1"/>
  <c r="G57" i="27"/>
  <c r="D61" i="26"/>
  <c r="D56" i="26" s="1"/>
  <c r="J60" i="26"/>
  <c r="J15" i="26" s="1"/>
  <c r="K15" i="26" s="1"/>
  <c r="K71" i="26"/>
  <c r="M78" i="17"/>
  <c r="K64" i="17"/>
  <c r="K19" i="17" s="1"/>
  <c r="M19" i="17" s="1"/>
  <c r="M74" i="17"/>
  <c r="S74" i="17" s="1"/>
  <c r="E58" i="27"/>
  <c r="I13" i="27" s="1"/>
  <c r="R77" i="27"/>
  <c r="K63" i="27"/>
  <c r="K57" i="27" s="1"/>
  <c r="M57" i="27"/>
  <c r="R70" i="27"/>
  <c r="H59" i="26"/>
  <c r="H14" i="26" s="1"/>
  <c r="M73" i="17"/>
  <c r="L61" i="17"/>
  <c r="L16" i="17" s="1"/>
  <c r="K58" i="17"/>
  <c r="K13" i="17" s="1"/>
  <c r="M13" i="17" s="1"/>
  <c r="M71" i="17"/>
  <c r="G61" i="26"/>
  <c r="R71" i="27"/>
  <c r="I57" i="27"/>
  <c r="E59" i="27"/>
  <c r="F59" i="27" s="1"/>
  <c r="L57" i="27"/>
  <c r="R76" i="27"/>
  <c r="J56" i="27"/>
  <c r="H62" i="26"/>
  <c r="H17" i="26" s="1"/>
  <c r="K17" i="26" s="1"/>
  <c r="K75" i="26"/>
  <c r="H60" i="17"/>
  <c r="H15" i="17" s="1"/>
  <c r="J15" i="17" s="1"/>
  <c r="D59" i="17"/>
  <c r="K74" i="26"/>
  <c r="N58" i="17"/>
  <c r="N13" i="17" s="1"/>
  <c r="M58" i="26"/>
  <c r="M13" i="26" s="1"/>
  <c r="I58" i="26"/>
  <c r="I13" i="26" s="1"/>
  <c r="K66" i="26"/>
  <c r="K68" i="26"/>
  <c r="R74" i="27"/>
  <c r="J63" i="26"/>
  <c r="J18" i="26" s="1"/>
  <c r="N63" i="26"/>
  <c r="N18" i="26" s="1"/>
  <c r="M61" i="26"/>
  <c r="G58" i="27"/>
  <c r="E63" i="26"/>
  <c r="K76" i="26"/>
  <c r="G58" i="17"/>
  <c r="G13" i="17" s="1"/>
  <c r="J58" i="26"/>
  <c r="J13" i="26" s="1"/>
  <c r="J59" i="26"/>
  <c r="M61" i="27"/>
  <c r="M16" i="27" s="1"/>
  <c r="D59" i="26"/>
  <c r="D55" i="26" s="1"/>
  <c r="C61" i="26"/>
  <c r="C56" i="26" s="1"/>
  <c r="L61" i="26"/>
  <c r="C61" i="17"/>
  <c r="C56" i="17" s="1"/>
  <c r="L13" i="27" l="1"/>
  <c r="E57" i="27"/>
  <c r="M12" i="27" s="1"/>
  <c r="N18" i="27"/>
  <c r="H18" i="27"/>
  <c r="K18" i="27" s="1"/>
  <c r="J13" i="27"/>
  <c r="M13" i="27"/>
  <c r="L18" i="27"/>
  <c r="G13" i="27"/>
  <c r="G56" i="27"/>
  <c r="F63" i="27"/>
  <c r="J18" i="27"/>
  <c r="L12" i="27"/>
  <c r="M18" i="27"/>
  <c r="I12" i="27"/>
  <c r="I18" i="27"/>
  <c r="N13" i="27"/>
  <c r="H13" i="27"/>
  <c r="N16" i="27"/>
  <c r="I16" i="27"/>
  <c r="K16" i="27" s="1"/>
  <c r="K19" i="27"/>
  <c r="J14" i="26"/>
  <c r="H16" i="26"/>
  <c r="G18" i="26"/>
  <c r="K18" i="26" s="1"/>
  <c r="N14" i="26"/>
  <c r="L16" i="26"/>
  <c r="G16" i="26"/>
  <c r="I14" i="26"/>
  <c r="K14" i="26" s="1"/>
  <c r="N16" i="26"/>
  <c r="J56" i="26"/>
  <c r="J11" i="26" s="1"/>
  <c r="J16" i="26"/>
  <c r="M16" i="26"/>
  <c r="I16" i="26"/>
  <c r="K13" i="26"/>
  <c r="H18" i="26"/>
  <c r="G57" i="17"/>
  <c r="H11" i="17"/>
  <c r="H18" i="17"/>
  <c r="J18" i="17" s="1"/>
  <c r="M58" i="17"/>
  <c r="S77" i="17"/>
  <c r="M63" i="17"/>
  <c r="J14" i="17"/>
  <c r="I57" i="17"/>
  <c r="I12" i="17" s="1"/>
  <c r="L18" i="17"/>
  <c r="G11" i="17"/>
  <c r="G16" i="17"/>
  <c r="H57" i="17"/>
  <c r="H12" i="17" s="1"/>
  <c r="M14" i="17"/>
  <c r="N12" i="17"/>
  <c r="J61" i="17"/>
  <c r="J56" i="17" s="1"/>
  <c r="K11" i="17"/>
  <c r="K18" i="17"/>
  <c r="M18" i="17" s="1"/>
  <c r="H16" i="17"/>
  <c r="J16" i="17" s="1"/>
  <c r="D55" i="17"/>
  <c r="F55" i="17" s="1"/>
  <c r="H57" i="27"/>
  <c r="H12" i="27" s="1"/>
  <c r="L56" i="27"/>
  <c r="J57" i="17"/>
  <c r="N55" i="26"/>
  <c r="C55" i="26"/>
  <c r="N56" i="26"/>
  <c r="N11" i="26" s="1"/>
  <c r="I57" i="26"/>
  <c r="M57" i="26"/>
  <c r="S78" i="26"/>
  <c r="L57" i="26"/>
  <c r="K64" i="26"/>
  <c r="S69" i="17"/>
  <c r="L57" i="17"/>
  <c r="L12" i="17" s="1"/>
  <c r="S66" i="17"/>
  <c r="M59" i="17"/>
  <c r="S76" i="17"/>
  <c r="I55" i="17"/>
  <c r="I10" i="17" s="1"/>
  <c r="L55" i="17"/>
  <c r="L10" i="17" s="1"/>
  <c r="H57" i="26"/>
  <c r="D54" i="27"/>
  <c r="J57" i="27"/>
  <c r="J12" i="27" s="1"/>
  <c r="H56" i="27"/>
  <c r="F61" i="27"/>
  <c r="C54" i="27"/>
  <c r="M62" i="17"/>
  <c r="S75" i="17"/>
  <c r="D54" i="26"/>
  <c r="C54" i="26"/>
  <c r="L55" i="26"/>
  <c r="L10" i="26" s="1"/>
  <c r="G55" i="26"/>
  <c r="E57" i="17"/>
  <c r="S73" i="26"/>
  <c r="F61" i="26"/>
  <c r="F59" i="17"/>
  <c r="N57" i="27"/>
  <c r="N12" i="27" s="1"/>
  <c r="E55" i="26"/>
  <c r="F55" i="26" s="1"/>
  <c r="J59" i="17"/>
  <c r="J55" i="17" s="1"/>
  <c r="S70" i="17"/>
  <c r="E56" i="27"/>
  <c r="I11" i="27" s="1"/>
  <c r="S69" i="26"/>
  <c r="S76" i="26"/>
  <c r="K63" i="26"/>
  <c r="G56" i="26"/>
  <c r="G11" i="26" s="1"/>
  <c r="K11" i="26" s="1"/>
  <c r="S73" i="17"/>
  <c r="M61" i="17"/>
  <c r="S72" i="26"/>
  <c r="K61" i="26"/>
  <c r="M56" i="27"/>
  <c r="M11" i="27" s="1"/>
  <c r="N57" i="26"/>
  <c r="N55" i="17"/>
  <c r="N10" i="17" s="1"/>
  <c r="H55" i="26"/>
  <c r="F58" i="27"/>
  <c r="E55" i="27"/>
  <c r="M64" i="17"/>
  <c r="M57" i="17" s="1"/>
  <c r="S78" i="17"/>
  <c r="I56" i="17"/>
  <c r="I11" i="17" s="1"/>
  <c r="I56" i="26"/>
  <c r="I11" i="26" s="1"/>
  <c r="L56" i="26"/>
  <c r="L11" i="26" s="1"/>
  <c r="J55" i="26"/>
  <c r="J57" i="26"/>
  <c r="I55" i="26"/>
  <c r="I10" i="26" s="1"/>
  <c r="S74" i="26"/>
  <c r="S71" i="17"/>
  <c r="M60" i="17"/>
  <c r="C54" i="17"/>
  <c r="F59" i="26"/>
  <c r="F57" i="27"/>
  <c r="M56" i="26"/>
  <c r="M11" i="26" s="1"/>
  <c r="K59" i="26"/>
  <c r="S68" i="26"/>
  <c r="S75" i="26"/>
  <c r="K62" i="26"/>
  <c r="K57" i="17"/>
  <c r="K12" i="17" s="1"/>
  <c r="E57" i="26"/>
  <c r="G12" i="26" s="1"/>
  <c r="F63" i="26"/>
  <c r="S66" i="26"/>
  <c r="K58" i="26"/>
  <c r="H55" i="17"/>
  <c r="H10" i="17" s="1"/>
  <c r="J10" i="17" s="1"/>
  <c r="H56" i="26"/>
  <c r="H11" i="26" s="1"/>
  <c r="G55" i="17"/>
  <c r="G10" i="17" s="1"/>
  <c r="M55" i="26"/>
  <c r="M10" i="26" s="1"/>
  <c r="K55" i="17"/>
  <c r="K10" i="17" s="1"/>
  <c r="M10" i="17" s="1"/>
  <c r="L56" i="17"/>
  <c r="L11" i="17" s="1"/>
  <c r="S71" i="26"/>
  <c r="K60" i="26"/>
  <c r="N56" i="27"/>
  <c r="N56" i="17"/>
  <c r="N11" i="17" s="1"/>
  <c r="F56" i="26"/>
  <c r="N11" i="27" l="1"/>
  <c r="H11" i="27"/>
  <c r="L11" i="27"/>
  <c r="G12" i="27"/>
  <c r="K12" i="27" s="1"/>
  <c r="G11" i="27"/>
  <c r="K13" i="27"/>
  <c r="J11" i="27"/>
  <c r="G10" i="26"/>
  <c r="M12" i="26"/>
  <c r="L12" i="26"/>
  <c r="J12" i="26"/>
  <c r="I12" i="26"/>
  <c r="J10" i="26"/>
  <c r="H10" i="26"/>
  <c r="H12" i="26"/>
  <c r="K12" i="26" s="1"/>
  <c r="N10" i="26"/>
  <c r="N12" i="26"/>
  <c r="K16" i="26"/>
  <c r="M55" i="17"/>
  <c r="J12" i="17"/>
  <c r="M56" i="17"/>
  <c r="M12" i="17"/>
  <c r="J11" i="17"/>
  <c r="J54" i="17"/>
  <c r="M11" i="17"/>
  <c r="G12" i="17"/>
  <c r="K57" i="26"/>
  <c r="D76" i="17"/>
  <c r="D63" i="17" s="1"/>
  <c r="E54" i="17"/>
  <c r="D72" i="17"/>
  <c r="D61" i="17" s="1"/>
  <c r="M54" i="17"/>
  <c r="F56" i="27"/>
  <c r="M54" i="26"/>
  <c r="M9" i="26" s="1"/>
  <c r="G54" i="17"/>
  <c r="G9" i="17" s="1"/>
  <c r="H54" i="17"/>
  <c r="J54" i="26"/>
  <c r="N54" i="26"/>
  <c r="F57" i="26"/>
  <c r="E54" i="26"/>
  <c r="F54" i="26" s="1"/>
  <c r="G54" i="26"/>
  <c r="L54" i="17"/>
  <c r="K55" i="26"/>
  <c r="L54" i="26"/>
  <c r="I54" i="17"/>
  <c r="I9" i="17" s="1"/>
  <c r="H54" i="26"/>
  <c r="N54" i="17"/>
  <c r="N9" i="17" s="1"/>
  <c r="K56" i="26"/>
  <c r="K54" i="17"/>
  <c r="K9" i="17" s="1"/>
  <c r="I54" i="26"/>
  <c r="I9" i="26" s="1"/>
  <c r="F55" i="27"/>
  <c r="E54" i="27"/>
  <c r="F54" i="27" s="1"/>
  <c r="K11" i="27" l="1"/>
  <c r="H9" i="26"/>
  <c r="L9" i="26"/>
  <c r="N9" i="26"/>
  <c r="J9" i="26"/>
  <c r="K10" i="26"/>
  <c r="G9" i="26"/>
  <c r="K9" i="26" s="1"/>
  <c r="L9" i="17"/>
  <c r="M9" i="17" s="1"/>
  <c r="H9" i="17"/>
  <c r="J9" i="17" s="1"/>
  <c r="D57" i="17"/>
  <c r="F57" i="17" s="1"/>
  <c r="F63" i="17"/>
  <c r="D56" i="17"/>
  <c r="F61" i="17"/>
  <c r="K54" i="26"/>
  <c r="D54" i="17" l="1"/>
  <c r="F54" i="17" s="1"/>
  <c r="F56" i="17"/>
  <c r="I68" i="27" l="1"/>
  <c r="I59" i="27" s="1"/>
  <c r="I14" i="27" s="1"/>
  <c r="H68" i="27"/>
  <c r="H59" i="27" s="1"/>
  <c r="H14" i="27" s="1"/>
  <c r="M68" i="27"/>
  <c r="M59" i="27" s="1"/>
  <c r="M14" i="27" s="1"/>
  <c r="N68" i="27"/>
  <c r="N59" i="27" s="1"/>
  <c r="N14" i="27" s="1"/>
  <c r="J68" i="27"/>
  <c r="J59" i="27" s="1"/>
  <c r="J14" i="27" s="1"/>
  <c r="G68" i="27"/>
  <c r="G59" i="27" s="1"/>
  <c r="G14" i="27" s="1"/>
  <c r="K14" i="27" s="1"/>
  <c r="K68" i="27"/>
  <c r="K59" i="27" s="1"/>
  <c r="K55" i="27" s="1"/>
  <c r="K54" i="27" s="1"/>
  <c r="L68" i="27"/>
  <c r="L59" i="27"/>
  <c r="L14" i="27" s="1"/>
  <c r="I55" i="27" l="1"/>
  <c r="I10" i="27" s="1"/>
  <c r="L55" i="27"/>
  <c r="L10" i="27" s="1"/>
  <c r="G55" i="27"/>
  <c r="G10" i="27" s="1"/>
  <c r="R68" i="27"/>
  <c r="M55" i="27"/>
  <c r="M10" i="27" s="1"/>
  <c r="J55" i="27"/>
  <c r="J10" i="27" s="1"/>
  <c r="H55" i="27"/>
  <c r="H10" i="27" s="1"/>
  <c r="N55" i="27"/>
  <c r="N10" i="27" s="1"/>
  <c r="I54" i="27"/>
  <c r="I9" i="27" s="1"/>
  <c r="L54" i="27"/>
  <c r="L9" i="27" s="1"/>
  <c r="K10" i="27" l="1"/>
  <c r="G54" i="27"/>
  <c r="G9" i="27" s="1"/>
  <c r="M54" i="27"/>
  <c r="M9" i="27" s="1"/>
  <c r="N54" i="27"/>
  <c r="N9" i="27" s="1"/>
  <c r="J54" i="27"/>
  <c r="J9" i="27" s="1"/>
  <c r="H54" i="27"/>
  <c r="H9" i="27" s="1"/>
  <c r="K9" i="27" l="1"/>
</calcChain>
</file>

<file path=xl/sharedStrings.xml><?xml version="1.0" encoding="utf-8"?>
<sst xmlns="http://schemas.openxmlformats.org/spreadsheetml/2006/main" count="1684" uniqueCount="601">
  <si>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</si>
  <si>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</si>
  <si>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</si>
  <si>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</si>
  <si>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</si>
  <si>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</si>
  <si>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</si>
  <si>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</si>
  <si>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</si>
  <si>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</si>
  <si>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</si>
  <si>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</si>
  <si>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</si>
  <si>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</si>
  <si>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</si>
  <si>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</si>
  <si>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</si>
  <si>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</si>
  <si>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</si>
  <si>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</si>
  <si>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</si>
  <si>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</si>
  <si>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</si>
  <si>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</si>
  <si>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</si>
  <si>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</si>
  <si>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</si>
  <si>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</si>
  <si>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</si>
  <si>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</si>
  <si>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</si>
  <si>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</si>
  <si>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</si>
  <si>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</si>
  <si>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</si>
  <si>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</si>
  <si>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</si>
  <si>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</si>
  <si>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4"/>
  </si>
  <si>
    <t>加工</t>
    <rPh sb="0" eb="2">
      <t>カコウ</t>
    </rPh>
    <phoneticPr fontId="4"/>
  </si>
  <si>
    <t>その他</t>
    <rPh sb="0" eb="3">
      <t>ソノタ</t>
    </rPh>
    <phoneticPr fontId="4"/>
  </si>
  <si>
    <t>堆肥</t>
    <rPh sb="0" eb="2">
      <t>タイヒ</t>
    </rPh>
    <phoneticPr fontId="4"/>
  </si>
  <si>
    <t>マルチ</t>
    <phoneticPr fontId="4"/>
  </si>
  <si>
    <t>飼料</t>
    <rPh sb="0" eb="2">
      <t>シリョウ</t>
    </rPh>
    <phoneticPr fontId="4"/>
  </si>
  <si>
    <t>敷料</t>
    <rPh sb="0" eb="1">
      <t>シ</t>
    </rPh>
    <rPh sb="1" eb="2">
      <t>リョウ</t>
    </rPh>
    <phoneticPr fontId="4"/>
  </si>
  <si>
    <t>利用量</t>
    <rPh sb="0" eb="2">
      <t>リヨウ</t>
    </rPh>
    <rPh sb="2" eb="3">
      <t>リョウ</t>
    </rPh>
    <phoneticPr fontId="4"/>
  </si>
  <si>
    <t>発生量</t>
    <rPh sb="0" eb="2">
      <t>ハッセイ</t>
    </rPh>
    <rPh sb="2" eb="3">
      <t>リョウ</t>
    </rPh>
    <phoneticPr fontId="4"/>
  </si>
  <si>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4"/>
  </si>
  <si>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4"/>
  </si>
  <si>
    <t>小計</t>
    <rPh sb="0" eb="2">
      <t>ショウケイ</t>
    </rPh>
    <phoneticPr fontId="4"/>
  </si>
  <si>
    <t>収穫量</t>
    <rPh sb="0" eb="2">
      <t>シュウカク</t>
    </rPh>
    <rPh sb="2" eb="3">
      <t>リョウ</t>
    </rPh>
    <phoneticPr fontId="4"/>
  </si>
  <si>
    <t>(廃棄等）</t>
    <rPh sb="1" eb="3">
      <t>ハイキ</t>
    </rPh>
    <rPh sb="3" eb="4">
      <t>トウ</t>
    </rPh>
    <phoneticPr fontId="4"/>
  </si>
  <si>
    <t>稲　　わ　　ら　　の　　利　　用</t>
    <rPh sb="0" eb="1">
      <t>イナ</t>
    </rPh>
    <rPh sb="12" eb="13">
      <t>リ</t>
    </rPh>
    <rPh sb="15" eb="16">
      <t>ヨウ</t>
    </rPh>
    <phoneticPr fontId="4"/>
  </si>
  <si>
    <t>稲わらの</t>
    <rPh sb="0" eb="1">
      <t>イナ</t>
    </rPh>
    <phoneticPr fontId="4"/>
  </si>
  <si>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4"/>
  </si>
  <si>
    <t>玄米</t>
    <rPh sb="0" eb="2">
      <t>ゲンマイ</t>
    </rPh>
    <phoneticPr fontId="4"/>
  </si>
  <si>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4"/>
  </si>
  <si>
    <t>耕　　種</t>
    <rPh sb="0" eb="1">
      <t>コウ</t>
    </rPh>
    <rPh sb="3" eb="4">
      <t>シュ</t>
    </rPh>
    <phoneticPr fontId="4"/>
  </si>
  <si>
    <t>畜　　産</t>
    <rPh sb="0" eb="1">
      <t>チク</t>
    </rPh>
    <rPh sb="3" eb="4">
      <t>サン</t>
    </rPh>
    <phoneticPr fontId="4"/>
  </si>
  <si>
    <t>利用率</t>
    <rPh sb="0" eb="2">
      <t>リヨウ</t>
    </rPh>
    <rPh sb="2" eb="3">
      <t>リツ</t>
    </rPh>
    <phoneticPr fontId="4"/>
  </si>
  <si>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4"/>
  </si>
  <si>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4"/>
  </si>
  <si>
    <t>区分</t>
    <rPh sb="0" eb="2">
      <t>クブン</t>
    </rPh>
    <phoneticPr fontId="4"/>
  </si>
  <si>
    <t>稲わら</t>
    <rPh sb="0" eb="1">
      <t>イネ</t>
    </rPh>
    <phoneticPr fontId="4"/>
  </si>
  <si>
    <t>県北</t>
    <rPh sb="0" eb="2">
      <t>ケンポク</t>
    </rPh>
    <phoneticPr fontId="4"/>
  </si>
  <si>
    <t>県中</t>
    <rPh sb="0" eb="2">
      <t>ケンチュウ</t>
    </rPh>
    <phoneticPr fontId="4"/>
  </si>
  <si>
    <t>県南</t>
    <rPh sb="0" eb="2">
      <t>ケンナン</t>
    </rPh>
    <phoneticPr fontId="4"/>
  </si>
  <si>
    <t>会津</t>
    <rPh sb="0" eb="2">
      <t>アイヅ</t>
    </rPh>
    <phoneticPr fontId="4"/>
  </si>
  <si>
    <t>南会津</t>
    <rPh sb="0" eb="3">
      <t>ミナミアイヅ</t>
    </rPh>
    <phoneticPr fontId="4"/>
  </si>
  <si>
    <t>相双</t>
    <rPh sb="0" eb="2">
      <t>ソウソウ</t>
    </rPh>
    <phoneticPr fontId="4"/>
  </si>
  <si>
    <t>小計</t>
    <rPh sb="0" eb="2">
      <t>ショウケイ</t>
    </rPh>
    <phoneticPr fontId="3"/>
  </si>
  <si>
    <t>地域区分</t>
    <rPh sb="0" eb="2">
      <t>チイキ</t>
    </rPh>
    <rPh sb="2" eb="4">
      <t>クブン</t>
    </rPh>
    <phoneticPr fontId="4"/>
  </si>
  <si>
    <t>中 通 り</t>
    <rPh sb="0" eb="1">
      <t>チュウ</t>
    </rPh>
    <rPh sb="2" eb="3">
      <t>ツウ</t>
    </rPh>
    <phoneticPr fontId="4"/>
  </si>
  <si>
    <t>県　　 計</t>
    <rPh sb="0" eb="1">
      <t>ケン</t>
    </rPh>
    <rPh sb="4" eb="5">
      <t>ケイ</t>
    </rPh>
    <phoneticPr fontId="4"/>
  </si>
  <si>
    <t>会　　 津</t>
    <rPh sb="0" eb="1">
      <t>カイ</t>
    </rPh>
    <rPh sb="4" eb="5">
      <t>ツ</t>
    </rPh>
    <phoneticPr fontId="4"/>
  </si>
  <si>
    <t>浜 通 り</t>
    <rPh sb="0" eb="1">
      <t>ハマ</t>
    </rPh>
    <rPh sb="2" eb="3">
      <t>ツウ</t>
    </rPh>
    <phoneticPr fontId="4"/>
  </si>
  <si>
    <t>県　　 北</t>
    <rPh sb="0" eb="1">
      <t>ケン</t>
    </rPh>
    <rPh sb="4" eb="5">
      <t>ホク</t>
    </rPh>
    <phoneticPr fontId="4"/>
  </si>
  <si>
    <t>県 　　中</t>
    <rPh sb="0" eb="1">
      <t>ケン</t>
    </rPh>
    <rPh sb="4" eb="5">
      <t>チュウ</t>
    </rPh>
    <phoneticPr fontId="4"/>
  </si>
  <si>
    <t>県　　 南</t>
    <rPh sb="0" eb="1">
      <t>ケン</t>
    </rPh>
    <rPh sb="4" eb="5">
      <t>ミナミ</t>
    </rPh>
    <phoneticPr fontId="4"/>
  </si>
  <si>
    <t>会 　　津</t>
    <rPh sb="0" eb="1">
      <t>カイ</t>
    </rPh>
    <rPh sb="4" eb="5">
      <t>ツ</t>
    </rPh>
    <phoneticPr fontId="4"/>
  </si>
  <si>
    <t>南 会 津</t>
    <rPh sb="0" eb="1">
      <t>ミナミ</t>
    </rPh>
    <rPh sb="2" eb="3">
      <t>カイ</t>
    </rPh>
    <rPh sb="4" eb="5">
      <t>ツ</t>
    </rPh>
    <phoneticPr fontId="4"/>
  </si>
  <si>
    <t>相 　　双</t>
    <rPh sb="0" eb="1">
      <t>ソウ</t>
    </rPh>
    <rPh sb="4" eb="5">
      <t>ソウ</t>
    </rPh>
    <phoneticPr fontId="4"/>
  </si>
  <si>
    <t>い わ き</t>
    <phoneticPr fontId="4"/>
  </si>
  <si>
    <t>県　　 北</t>
    <rPh sb="0" eb="1">
      <t>ケン</t>
    </rPh>
    <rPh sb="4" eb="5">
      <t>キタ</t>
    </rPh>
    <phoneticPr fontId="5"/>
  </si>
  <si>
    <t>農業普及部・農業普及所</t>
    <rPh sb="0" eb="2">
      <t>ノウギョウ</t>
    </rPh>
    <rPh sb="2" eb="4">
      <t>フキュウ</t>
    </rPh>
    <rPh sb="4" eb="5">
      <t>ブ</t>
    </rPh>
    <rPh sb="6" eb="8">
      <t>ノウギョウ</t>
    </rPh>
    <rPh sb="8" eb="10">
      <t>フキュウ</t>
    </rPh>
    <rPh sb="10" eb="11">
      <t>ショ</t>
    </rPh>
    <phoneticPr fontId="5"/>
  </si>
  <si>
    <t>会津若松</t>
    <rPh sb="0" eb="4">
      <t>アイヅワカマツ</t>
    </rPh>
    <phoneticPr fontId="5"/>
  </si>
  <si>
    <t>会津坂下</t>
    <rPh sb="0" eb="4">
      <t>アイヅバンゲ</t>
    </rPh>
    <phoneticPr fontId="5"/>
  </si>
  <si>
    <t>双　　 葉</t>
    <rPh sb="0" eb="1">
      <t>ソウ</t>
    </rPh>
    <rPh sb="4" eb="5">
      <t>ハ</t>
    </rPh>
    <phoneticPr fontId="5"/>
  </si>
  <si>
    <t>伊　　 達</t>
    <rPh sb="0" eb="1">
      <t>イ</t>
    </rPh>
    <rPh sb="4" eb="5">
      <t>タチ</t>
    </rPh>
    <phoneticPr fontId="5"/>
  </si>
  <si>
    <t>安 　　達</t>
    <rPh sb="0" eb="1">
      <t>アン</t>
    </rPh>
    <rPh sb="4" eb="5">
      <t>タチ</t>
    </rPh>
    <phoneticPr fontId="5"/>
  </si>
  <si>
    <t>県　　 中</t>
    <rPh sb="0" eb="1">
      <t>ケン</t>
    </rPh>
    <rPh sb="4" eb="5">
      <t>チュウ</t>
    </rPh>
    <phoneticPr fontId="5"/>
  </si>
  <si>
    <t>田 　　村</t>
    <rPh sb="0" eb="1">
      <t>タ</t>
    </rPh>
    <rPh sb="4" eb="5">
      <t>ムラ</t>
    </rPh>
    <phoneticPr fontId="5"/>
  </si>
  <si>
    <t>須 賀 川</t>
    <rPh sb="0" eb="1">
      <t>ス</t>
    </rPh>
    <rPh sb="2" eb="3">
      <t>ガ</t>
    </rPh>
    <rPh sb="4" eb="5">
      <t>カワ</t>
    </rPh>
    <phoneticPr fontId="5"/>
  </si>
  <si>
    <t>県 　　南</t>
    <rPh sb="0" eb="1">
      <t>ケン</t>
    </rPh>
    <rPh sb="4" eb="5">
      <t>ミナミ</t>
    </rPh>
    <phoneticPr fontId="5"/>
  </si>
  <si>
    <t>喜 多 方</t>
    <rPh sb="0" eb="1">
      <t>キ</t>
    </rPh>
    <rPh sb="2" eb="3">
      <t>タ</t>
    </rPh>
    <rPh sb="4" eb="5">
      <t>カタ</t>
    </rPh>
    <phoneticPr fontId="5"/>
  </si>
  <si>
    <t>農 林 事 務 所</t>
    <rPh sb="0" eb="1">
      <t>ノウ</t>
    </rPh>
    <rPh sb="2" eb="3">
      <t>ハヤシ</t>
    </rPh>
    <rPh sb="4" eb="5">
      <t>コト</t>
    </rPh>
    <rPh sb="6" eb="7">
      <t>ツトム</t>
    </rPh>
    <rPh sb="8" eb="9">
      <t>ショ</t>
    </rPh>
    <phoneticPr fontId="4"/>
  </si>
  <si>
    <t>玄米</t>
    <rPh sb="0" eb="2">
      <t>ゲンマイ</t>
    </rPh>
    <phoneticPr fontId="3"/>
  </si>
  <si>
    <t>利用量</t>
    <rPh sb="0" eb="2">
      <t>リヨウ</t>
    </rPh>
    <rPh sb="2" eb="3">
      <t>リョウ</t>
    </rPh>
    <phoneticPr fontId="3"/>
  </si>
  <si>
    <t>利　　用　　の　　割　　合　　(％)</t>
    <rPh sb="0" eb="1">
      <t>リ</t>
    </rPh>
    <rPh sb="3" eb="4">
      <t>ヨウ</t>
    </rPh>
    <rPh sb="9" eb="10">
      <t>ワリ</t>
    </rPh>
    <rPh sb="12" eb="13">
      <t>ゴウ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</si>
  <si>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</si>
  <si>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</si>
  <si>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</si>
  <si>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</si>
  <si>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</si>
  <si>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</si>
  <si>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</si>
  <si>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</si>
  <si>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</si>
  <si>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</si>
  <si>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</si>
  <si>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</si>
  <si>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</si>
  <si>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3"/>
  </si>
  <si>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3"/>
  </si>
  <si>
    <t>区分</t>
    <rPh sb="0" eb="2">
      <t>クブン</t>
    </rPh>
    <phoneticPr fontId="3"/>
  </si>
  <si>
    <t>県北</t>
    <rPh sb="0" eb="2">
      <t>ケンポク</t>
    </rPh>
    <phoneticPr fontId="3"/>
  </si>
  <si>
    <t>県中</t>
    <rPh sb="0" eb="2">
      <t>ケンチュウ</t>
    </rPh>
    <phoneticPr fontId="3"/>
  </si>
  <si>
    <t>県南</t>
    <rPh sb="0" eb="2">
      <t>ケンナン</t>
    </rPh>
    <phoneticPr fontId="3"/>
  </si>
  <si>
    <t>会津</t>
    <rPh sb="0" eb="2">
      <t>アイヅ</t>
    </rPh>
    <phoneticPr fontId="3"/>
  </si>
  <si>
    <t>南会津</t>
    <rPh sb="0" eb="3">
      <t>ミナミアイヅ</t>
    </rPh>
    <phoneticPr fontId="3"/>
  </si>
  <si>
    <t>相双</t>
    <rPh sb="0" eb="2">
      <t>ソウソウ</t>
    </rPh>
    <phoneticPr fontId="3"/>
  </si>
  <si>
    <t>稲わら</t>
    <rPh sb="0" eb="1">
      <t>イネ</t>
    </rPh>
    <phoneticPr fontId="3"/>
  </si>
  <si>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3"/>
  </si>
  <si>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3"/>
  </si>
  <si>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3"/>
  </si>
  <si>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3"/>
  </si>
  <si>
    <t>込み</t>
    <rPh sb="0" eb="1">
      <t>コ</t>
    </rPh>
    <phoneticPr fontId="4"/>
  </si>
  <si>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</si>
  <si>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</si>
  <si>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</si>
  <si>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南 会 津</t>
    <rPh sb="0" eb="1">
      <t>ミナミ</t>
    </rPh>
    <rPh sb="2" eb="3">
      <t>カイ</t>
    </rPh>
    <rPh sb="4" eb="5">
      <t>ツ</t>
    </rPh>
    <phoneticPr fontId="3"/>
  </si>
  <si>
    <t>資材</t>
    <rPh sb="0" eb="2">
      <t>シザイ</t>
    </rPh>
    <phoneticPr fontId="3"/>
  </si>
  <si>
    <t>暗渠</t>
  </si>
  <si>
    <t>代替</t>
    <rPh sb="0" eb="2">
      <t>ダイタイ</t>
    </rPh>
    <phoneticPr fontId="3"/>
  </si>
  <si>
    <t>床土</t>
    <rPh sb="0" eb="1">
      <t>トコ</t>
    </rPh>
    <rPh sb="1" eb="2">
      <t>ツチ</t>
    </rPh>
    <phoneticPr fontId="3"/>
  </si>
  <si>
    <t>(%)</t>
    <phoneticPr fontId="3"/>
  </si>
  <si>
    <t>(t)</t>
    <phoneticPr fontId="3"/>
  </si>
  <si>
    <t>共乾施設</t>
  </si>
  <si>
    <t xml:space="preserve">  </t>
  </si>
  <si>
    <t>における</t>
  </si>
  <si>
    <t>利用量</t>
  </si>
  <si>
    <t>その他</t>
  </si>
  <si>
    <t>利用率</t>
  </si>
  <si>
    <t>耕　　　種</t>
  </si>
  <si>
    <t>畜産</t>
  </si>
  <si>
    <t>くん炭</t>
  </si>
  <si>
    <t>燃料</t>
  </si>
  <si>
    <t>(廃棄等）</t>
  </si>
  <si>
    <t>発生量</t>
  </si>
  <si>
    <t>堆肥</t>
  </si>
  <si>
    <t>マルチ</t>
  </si>
  <si>
    <t>(t)</t>
  </si>
  <si>
    <t>(%)</t>
  </si>
  <si>
    <t>籾　　が　　ら　　の　　利　　用</t>
    <rPh sb="0" eb="1">
      <t>モミ</t>
    </rPh>
    <rPh sb="12" eb="13">
      <t>リ</t>
    </rPh>
    <rPh sb="15" eb="16">
      <t>ヨウ</t>
    </rPh>
    <phoneticPr fontId="3"/>
  </si>
  <si>
    <t>籾がらの</t>
    <rPh sb="0" eb="1">
      <t>モミ</t>
    </rPh>
    <phoneticPr fontId="3"/>
  </si>
  <si>
    <t>処理量</t>
    <rPh sb="0" eb="2">
      <t>ショリ</t>
    </rPh>
    <rPh sb="2" eb="3">
      <t>リョウ</t>
    </rPh>
    <phoneticPr fontId="3"/>
  </si>
  <si>
    <t>籾がらの利用（うち共同乾燥調製（貯蔵）</t>
    <rPh sb="0" eb="1">
      <t>モミ</t>
    </rPh>
    <phoneticPr fontId="3"/>
  </si>
  <si>
    <t>施設分）</t>
    <rPh sb="0" eb="2">
      <t>シセツ</t>
    </rPh>
    <rPh sb="2" eb="3">
      <t>ブン</t>
    </rPh>
    <phoneticPr fontId="3"/>
  </si>
  <si>
    <t>利用量試算</t>
    <rPh sb="0" eb="2">
      <t>リヨウ</t>
    </rPh>
    <rPh sb="2" eb="3">
      <t>リョウ</t>
    </rPh>
    <rPh sb="3" eb="5">
      <t>シサン</t>
    </rPh>
    <phoneticPr fontId="4"/>
  </si>
  <si>
    <t>利　　用　　量　　(ｔ)</t>
    <rPh sb="0" eb="1">
      <t>リ</t>
    </rPh>
    <rPh sb="3" eb="4">
      <t>ヨウ</t>
    </rPh>
    <rPh sb="6" eb="7">
      <t>リョウ</t>
    </rPh>
    <phoneticPr fontId="4"/>
  </si>
  <si>
    <t>利　用　量　の　内　訳　(％)</t>
    <rPh sb="0" eb="1">
      <t>リ</t>
    </rPh>
    <rPh sb="2" eb="3">
      <t>ヨウ</t>
    </rPh>
    <rPh sb="4" eb="5">
      <t>リョウ</t>
    </rPh>
    <rPh sb="8" eb="9">
      <t>ウチ</t>
    </rPh>
    <rPh sb="10" eb="11">
      <t>ヤク</t>
    </rPh>
    <phoneticPr fontId="3"/>
  </si>
  <si>
    <t>(t)</t>
    <phoneticPr fontId="4"/>
  </si>
  <si>
    <t xml:space="preserve">  </t>
    <phoneticPr fontId="4"/>
  </si>
  <si>
    <t>すき</t>
    <phoneticPr fontId="4"/>
  </si>
  <si>
    <t>(%)</t>
    <phoneticPr fontId="4"/>
  </si>
  <si>
    <t>いわき</t>
    <phoneticPr fontId="4"/>
  </si>
  <si>
    <t>もみがら</t>
    <phoneticPr fontId="4"/>
  </si>
  <si>
    <t>いわき</t>
    <phoneticPr fontId="3"/>
  </si>
  <si>
    <t>もみがら</t>
    <phoneticPr fontId="3"/>
  </si>
  <si>
    <t>玄米の</t>
    <phoneticPr fontId="3"/>
  </si>
  <si>
    <t>床土</t>
    <phoneticPr fontId="3"/>
  </si>
  <si>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</si>
  <si>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</si>
  <si>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</si>
  <si>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</si>
  <si>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</si>
  <si>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</si>
  <si>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</si>
  <si>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</si>
  <si>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</si>
  <si>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</si>
  <si>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</si>
  <si>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</si>
  <si>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</si>
  <si>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農林事務所</t>
    <rPh sb="0" eb="1">
      <t>ノウ</t>
    </rPh>
    <rPh sb="1" eb="2">
      <t>ハヤシ</t>
    </rPh>
    <rPh sb="2" eb="3">
      <t>コト</t>
    </rPh>
    <rPh sb="3" eb="4">
      <t>ツトム</t>
    </rPh>
    <rPh sb="4" eb="5">
      <t>ショ</t>
    </rPh>
    <phoneticPr fontId="3"/>
  </si>
  <si>
    <t>猪 苗 代 町</t>
    <phoneticPr fontId="20"/>
  </si>
  <si>
    <t>喜 多 方 市</t>
    <phoneticPr fontId="20"/>
  </si>
  <si>
    <t>浪 江 町</t>
    <phoneticPr fontId="20"/>
  </si>
  <si>
    <t>葛 尾 村</t>
    <phoneticPr fontId="20"/>
  </si>
  <si>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</si>
  <si>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</si>
  <si>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</si>
  <si>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</si>
  <si>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</si>
  <si>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</si>
  <si>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</si>
  <si>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</si>
  <si>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</si>
  <si>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</si>
  <si>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</si>
  <si>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</si>
  <si>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本 宮 市</t>
    <rPh sb="0" eb="1">
      <t>ホン</t>
    </rPh>
    <rPh sb="2" eb="3">
      <t>ミヤ</t>
    </rPh>
    <rPh sb="4" eb="5">
      <t>シ</t>
    </rPh>
    <phoneticPr fontId="20"/>
  </si>
  <si>
    <t>桑 折 町</t>
    <phoneticPr fontId="20"/>
  </si>
  <si>
    <t>棚 倉 町</t>
    <phoneticPr fontId="20"/>
  </si>
  <si>
    <t>磐 梯 町</t>
    <phoneticPr fontId="20"/>
  </si>
  <si>
    <t>下 郷 町</t>
    <phoneticPr fontId="20"/>
  </si>
  <si>
    <t>新 地 町</t>
    <phoneticPr fontId="20"/>
  </si>
  <si>
    <t>福 島 市</t>
    <phoneticPr fontId="20"/>
  </si>
  <si>
    <t>川 俣 町</t>
    <phoneticPr fontId="20"/>
  </si>
  <si>
    <t>国 見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</si>
  <si>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</si>
  <si>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</si>
  <si>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</si>
  <si>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</si>
  <si>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</si>
  <si>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</si>
  <si>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</si>
  <si>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</si>
  <si>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</si>
  <si>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北 塩 原 村</t>
    <phoneticPr fontId="20"/>
  </si>
  <si>
    <t>西 会 津 町</t>
    <phoneticPr fontId="20"/>
  </si>
  <si>
    <t>柳 津 町</t>
    <phoneticPr fontId="20"/>
  </si>
  <si>
    <t>三 島 町</t>
    <phoneticPr fontId="20"/>
  </si>
  <si>
    <t>金 山 町</t>
    <phoneticPr fontId="20"/>
  </si>
  <si>
    <t>昭 和 村</t>
    <phoneticPr fontId="20"/>
  </si>
  <si>
    <t>只 見 町</t>
    <phoneticPr fontId="20"/>
  </si>
  <si>
    <t>相 馬 市</t>
    <phoneticPr fontId="20"/>
  </si>
  <si>
    <t>飯 舘 村</t>
    <phoneticPr fontId="20"/>
  </si>
  <si>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</si>
  <si>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</si>
  <si>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</si>
  <si>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</si>
  <si>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</si>
  <si>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</si>
  <si>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</si>
  <si>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</si>
  <si>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</si>
  <si>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</si>
  <si>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</si>
  <si>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</si>
  <si>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</si>
  <si>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</si>
  <si>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</si>
  <si>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</si>
  <si>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</si>
  <si>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</si>
  <si>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</si>
  <si>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</si>
  <si>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</si>
  <si>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</si>
  <si>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</si>
  <si>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</si>
  <si>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</si>
  <si>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</si>
  <si>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（単位：kg）</t>
    <rPh sb="1" eb="3">
      <t>タンイ</t>
    </rPh>
    <phoneticPr fontId="3"/>
  </si>
  <si>
    <t>コシヒカリ</t>
    <phoneticPr fontId="3"/>
  </si>
  <si>
    <t>ひとめぼれ</t>
    <phoneticPr fontId="3"/>
  </si>
  <si>
    <t>あきた
こまち</t>
    <phoneticPr fontId="3"/>
  </si>
  <si>
    <t>チヨニシキ</t>
    <phoneticPr fontId="3"/>
  </si>
  <si>
    <t>まいひめ</t>
    <phoneticPr fontId="3"/>
  </si>
  <si>
    <t>こがねもち</t>
    <phoneticPr fontId="3"/>
  </si>
  <si>
    <t>天のつぶ</t>
    <rPh sb="0" eb="1">
      <t>テン</t>
    </rPh>
    <phoneticPr fontId="3"/>
  </si>
  <si>
    <t>小野町</t>
    <rPh sb="0" eb="3">
      <t>オノマチ</t>
    </rPh>
    <phoneticPr fontId="3"/>
  </si>
  <si>
    <t>たかねみのり</t>
    <phoneticPr fontId="8"/>
  </si>
  <si>
    <t>小　計</t>
    <phoneticPr fontId="8"/>
  </si>
  <si>
    <t>会津坂下</t>
  </si>
  <si>
    <t>広 野 町</t>
  </si>
  <si>
    <t>楢 葉 町</t>
  </si>
  <si>
    <t>富 岡 町</t>
  </si>
  <si>
    <t>川 内 村</t>
  </si>
  <si>
    <t>大 熊 町</t>
  </si>
  <si>
    <t>双 葉 町</t>
  </si>
  <si>
    <t>浪 江 町</t>
  </si>
  <si>
    <t>葛 尾 村</t>
  </si>
  <si>
    <t>※　試験研究機関及び教育機関における実施面積は含まない。</t>
  </si>
  <si>
    <t>小　計</t>
  </si>
  <si>
    <t>里山のつぶ</t>
    <rPh sb="0" eb="2">
      <t>サトヤマ</t>
    </rPh>
    <phoneticPr fontId="3"/>
  </si>
  <si>
    <t>Ⅰ　水稲の部</t>
    <rPh sb="2" eb="4">
      <t>スイトウ</t>
    </rPh>
    <rPh sb="5" eb="6">
      <t>ブ</t>
    </rPh>
    <phoneticPr fontId="8"/>
  </si>
  <si>
    <t>令和2年播種用として、福島県米改良協会から配付した種子の数量を
事業所の所在する市町村別に集計したもの。</t>
    <rPh sb="0" eb="2">
      <t>レイワ</t>
    </rPh>
    <rPh sb="3" eb="4">
      <t>ネン</t>
    </rPh>
    <rPh sb="4" eb="6">
      <t>ハシュ</t>
    </rPh>
    <rPh sb="6" eb="7">
      <t>ヨウ</t>
    </rPh>
    <rPh sb="11" eb="14">
      <t>フクシマケン</t>
    </rPh>
    <rPh sb="14" eb="17">
      <t>コメカイリョウ</t>
    </rPh>
    <rPh sb="17" eb="19">
      <t>キョウカイ</t>
    </rPh>
    <rPh sb="21" eb="23">
      <t>ハイフ</t>
    </rPh>
    <rPh sb="25" eb="27">
      <t>シュシ</t>
    </rPh>
    <rPh sb="28" eb="30">
      <t>スウリョウ</t>
    </rPh>
    <rPh sb="32" eb="35">
      <t>ジギョウショ</t>
    </rPh>
    <rPh sb="36" eb="38">
      <t>ショザイ</t>
    </rPh>
    <rPh sb="40" eb="43">
      <t>シチョウソン</t>
    </rPh>
    <rPh sb="43" eb="44">
      <t>ベツ</t>
    </rPh>
    <rPh sb="45" eb="47">
      <t>シュウケイ</t>
    </rPh>
    <phoneticPr fontId="3"/>
  </si>
  <si>
    <r>
      <t xml:space="preserve">福乃香
</t>
    </r>
    <r>
      <rPr>
        <sz val="9"/>
        <rFont val="ＭＳ 明朝"/>
        <family val="1"/>
        <charset val="128"/>
      </rPr>
      <t>（福島酒50号）</t>
    </r>
    <rPh sb="0" eb="2">
      <t>フクノ</t>
    </rPh>
    <rPh sb="2" eb="3">
      <t>カオ</t>
    </rPh>
    <rPh sb="5" eb="7">
      <t>フクシマ</t>
    </rPh>
    <rPh sb="7" eb="8">
      <t>サケ</t>
    </rPh>
    <rPh sb="10" eb="11">
      <t>ゴウ</t>
    </rPh>
    <phoneticPr fontId="8"/>
  </si>
  <si>
    <t>ヒメノモチ</t>
  </si>
  <si>
    <t>飼料用
ふくひびき</t>
    <phoneticPr fontId="8"/>
  </si>
  <si>
    <t>４　地力の維持増強（令和２年）</t>
    <rPh sb="10" eb="12">
      <t>レイワ</t>
    </rPh>
    <rPh sb="13" eb="14">
      <t>ネン</t>
    </rPh>
    <phoneticPr fontId="5"/>
  </si>
  <si>
    <t>１　水稲生産状況と標高別作付面積（令和２年産）</t>
  </si>
  <si>
    <t>地域区分</t>
  </si>
  <si>
    <t>水稲
作付
面積
(ha)</t>
  </si>
  <si>
    <t>１０ａ
当たり
収量
(kg)</t>
  </si>
  <si>
    <t>玄　米
収穫量
(t)</t>
  </si>
  <si>
    <t>標高別水稲作付面積(ha)</t>
  </si>
  <si>
    <t>300m
未満</t>
  </si>
  <si>
    <t>300～
400m</t>
  </si>
  <si>
    <t>400～
500m</t>
  </si>
  <si>
    <t>500～
600m</t>
  </si>
  <si>
    <t>600m
以上</t>
  </si>
  <si>
    <t>当たり</t>
  </si>
  <si>
    <t>(kg)</t>
  </si>
  <si>
    <t>県　　計</t>
  </si>
  <si>
    <t>中 通 り</t>
  </si>
  <si>
    <t>会　　津</t>
  </si>
  <si>
    <t>浜 通 り</t>
  </si>
  <si>
    <t>農林事務所</t>
  </si>
  <si>
    <t>県　　北</t>
  </si>
  <si>
    <t>県　　中</t>
  </si>
  <si>
    <t>県　　南</t>
  </si>
  <si>
    <t>南 会 津</t>
  </si>
  <si>
    <t>相　　双</t>
  </si>
  <si>
    <t>い わ き</t>
  </si>
  <si>
    <t>県　北</t>
  </si>
  <si>
    <t>福 島 市</t>
  </si>
  <si>
    <t>川 俣 町</t>
  </si>
  <si>
    <t>伊　達</t>
  </si>
  <si>
    <t>伊 達 市</t>
  </si>
  <si>
    <t>桑 折 町</t>
  </si>
  <si>
    <t>国 見 町</t>
  </si>
  <si>
    <t>安　達</t>
  </si>
  <si>
    <t>二 本 松 市</t>
  </si>
  <si>
    <t>本 宮 市</t>
  </si>
  <si>
    <t>大 玉 村</t>
  </si>
  <si>
    <t>県中</t>
  </si>
  <si>
    <t>郡 山 市</t>
  </si>
  <si>
    <t>田　村</t>
  </si>
  <si>
    <t>田 村 市</t>
  </si>
  <si>
    <t>須　賀　川</t>
  </si>
  <si>
    <t>須 賀 川 市</t>
  </si>
  <si>
    <t>県　南</t>
  </si>
  <si>
    <t>白 河 市</t>
  </si>
  <si>
    <t>西 郷 村</t>
  </si>
  <si>
    <t>泉 崎 村</t>
  </si>
  <si>
    <t>中 島 村</t>
  </si>
  <si>
    <t>矢 吹 町</t>
  </si>
  <si>
    <t>棚 倉 町</t>
  </si>
  <si>
    <t>矢 祭 町</t>
  </si>
  <si>
    <t>塙   町</t>
  </si>
  <si>
    <t>鮫 川 村</t>
  </si>
  <si>
    <t>会　津</t>
  </si>
  <si>
    <t>会津若松市</t>
  </si>
  <si>
    <t>磐 梯 町</t>
  </si>
  <si>
    <t>猪 苗 代 町</t>
  </si>
  <si>
    <t>喜多方</t>
  </si>
  <si>
    <t>喜 多 方 市</t>
  </si>
  <si>
    <t>北 塩 原 村</t>
  </si>
  <si>
    <t>西 会 津 町</t>
  </si>
  <si>
    <t>会　津　坂　下</t>
  </si>
  <si>
    <t>会津坂下町</t>
  </si>
  <si>
    <t>湯 川 村</t>
  </si>
  <si>
    <t>柳 津 町</t>
  </si>
  <si>
    <t>三 島 町</t>
  </si>
  <si>
    <t>金 山 町</t>
  </si>
  <si>
    <t>昭 和 村</t>
  </si>
  <si>
    <t>会津美里町</t>
  </si>
  <si>
    <t>南会津</t>
  </si>
  <si>
    <t>下 郷 町</t>
  </si>
  <si>
    <t>只 見 町</t>
  </si>
  <si>
    <t>南 会 津 町</t>
  </si>
  <si>
    <t>相　双</t>
  </si>
  <si>
    <t>相 馬 市</t>
  </si>
  <si>
    <t>南 相 馬 市</t>
  </si>
  <si>
    <t>新 地 町</t>
  </si>
  <si>
    <t>飯 舘 村</t>
  </si>
  <si>
    <t>双　葉</t>
  </si>
  <si>
    <t>いわき</t>
  </si>
  <si>
    <t>い わ き 市</t>
  </si>
  <si>
    <t>※数値については、東北農政局福島県拠点の公表数値と整合性を図ってください。</t>
  </si>
  <si>
    <t>２　令和２年産米の検査結果（令和３年10月31日現在）</t>
  </si>
  <si>
    <t>（１）種類別検査数量</t>
  </si>
  <si>
    <t>（単位：トン、％）</t>
  </si>
  <si>
    <t>県</t>
  </si>
  <si>
    <t>総　　計</t>
  </si>
  <si>
    <t>水稲うるち玄米</t>
  </si>
  <si>
    <t>水稲もち玄米</t>
  </si>
  <si>
    <t>醸造用玄米</t>
  </si>
  <si>
    <t>福　　島　</t>
  </si>
  <si>
    <t>　　　うち１等数量</t>
  </si>
  <si>
    <t>１等比率</t>
  </si>
  <si>
    <t>＊醸造用玄米については、１等数量、１等比率に「特上」、「特等」を含む。</t>
  </si>
  <si>
    <t>－</t>
  </si>
  <si>
    <t>あぶくまもち</t>
  </si>
  <si>
    <t>こがねもち</t>
  </si>
  <si>
    <t>３　令和元年産水稲種子の品種別配付実績</t>
    <rPh sb="2" eb="4">
      <t>レイワ</t>
    </rPh>
    <rPh sb="4" eb="6">
      <t>ガンネン</t>
    </rPh>
    <rPh sb="5" eb="7">
      <t>ネンサン</t>
    </rPh>
    <rPh sb="7" eb="9">
      <t>スイトウ</t>
    </rPh>
    <rPh sb="9" eb="11">
      <t>シュシ</t>
    </rPh>
    <rPh sb="12" eb="15">
      <t>ヒンシュベツ</t>
    </rPh>
    <rPh sb="15" eb="17">
      <t>ハイフ</t>
    </rPh>
    <rPh sb="17" eb="19">
      <t>ジッセキ</t>
    </rPh>
    <phoneticPr fontId="3"/>
  </si>
  <si>
    <t>土　壌　改　良　資　材　の　活　用</t>
  </si>
  <si>
    <t>秋　耕</t>
  </si>
  <si>
    <t>わ　　　ら</t>
  </si>
  <si>
    <t>堆　き　ゅ　う  肥</t>
  </si>
  <si>
    <t>珪　カ　ル</t>
  </si>
  <si>
    <t>よ　う　り　ん</t>
  </si>
  <si>
    <t>含　鉄　資　材</t>
  </si>
  <si>
    <t>同左
10ａ
当たり
(kg)</t>
  </si>
  <si>
    <t>量</t>
  </si>
  <si>
    <t>農 林 事 務 所</t>
  </si>
  <si>
    <t>農業振興普及部・農業普及所</t>
  </si>
  <si>
    <t>伊　　達</t>
  </si>
  <si>
    <t>安　　達</t>
  </si>
  <si>
    <t>田　　村</t>
  </si>
  <si>
    <t>須 賀 川</t>
  </si>
  <si>
    <t>喜 多 方</t>
  </si>
  <si>
    <t>双　　葉</t>
  </si>
  <si>
    <t>５　　稲わら・もみがらの発生量及び利用状況（令和２年）</t>
    <rPh sb="3" eb="4">
      <t>イナ</t>
    </rPh>
    <rPh sb="12" eb="15">
      <t>ハッセイリョウ</t>
    </rPh>
    <rPh sb="15" eb="16">
      <t>オヨ</t>
    </rPh>
    <rPh sb="17" eb="19">
      <t>リヨウ</t>
    </rPh>
    <rPh sb="19" eb="21">
      <t>ジョウキョウ</t>
    </rPh>
    <rPh sb="22" eb="24">
      <t>レイワ</t>
    </rPh>
    <rPh sb="25" eb="26">
      <t>ネン</t>
    </rPh>
    <phoneticPr fontId="4"/>
  </si>
  <si>
    <t>稲わらの利用（令和２年）</t>
  </si>
  <si>
    <t>稲　わ　ら　の　利　用</t>
  </si>
  <si>
    <t>玄米</t>
  </si>
  <si>
    <t>稲わらの</t>
  </si>
  <si>
    <t>利　用　量　の　内　訳　(％)</t>
  </si>
  <si>
    <t>焼却</t>
  </si>
  <si>
    <t>収穫量</t>
  </si>
  <si>
    <t>すき</t>
  </si>
  <si>
    <t>耕　種</t>
  </si>
  <si>
    <t>畜　産</t>
  </si>
  <si>
    <t>加工</t>
  </si>
  <si>
    <t>込み</t>
  </si>
  <si>
    <t>飼料</t>
  </si>
  <si>
    <t>敷料</t>
  </si>
  <si>
    <t>※「利用量の内訳（％）」の合計は１００となるようにしてください。</t>
  </si>
  <si>
    <t>５　　稲わら・もみがらの発生量及び利用状況（令和２年）</t>
    <rPh sb="3" eb="4">
      <t>イナ</t>
    </rPh>
    <rPh sb="12" eb="15">
      <t>ハッセイリョウ</t>
    </rPh>
    <rPh sb="15" eb="16">
      <t>オヨ</t>
    </rPh>
    <rPh sb="17" eb="19">
      <t>リヨウ</t>
    </rPh>
    <rPh sb="19" eb="21">
      <t>ジョウキョウ</t>
    </rPh>
    <rPh sb="22" eb="24">
      <t>レイワ</t>
    </rPh>
    <rPh sb="25" eb="26">
      <t>ネン</t>
    </rPh>
    <rPh sb="26" eb="27">
      <t>ガンネン</t>
    </rPh>
    <phoneticPr fontId="4"/>
  </si>
  <si>
    <t>もみがらの利用（令和２年）</t>
  </si>
  <si>
    <t>籾　が　ら　の　利　用</t>
  </si>
  <si>
    <t>籾がらの</t>
  </si>
  <si>
    <t>床土</t>
  </si>
  <si>
    <t>代替</t>
  </si>
  <si>
    <t>資材</t>
  </si>
  <si>
    <t>県　中</t>
  </si>
  <si>
    <t>須賀川</t>
  </si>
  <si>
    <t>もみがらの利用（共同乾燥調製（貯蔵）施設分)（令和２年)</t>
  </si>
  <si>
    <t>籾がらの利用（うち共同乾燥調製（貯蔵）施設分）</t>
  </si>
  <si>
    <t>利 用 量 の 内 訳（％）</t>
  </si>
  <si>
    <t>玄米の</t>
  </si>
  <si>
    <t>処理量</t>
  </si>
  <si>
    <t>（１）田植機及び収穫機</t>
  </si>
  <si>
    <t>田植機利用面積(ha)</t>
  </si>
  <si>
    <t>機構別利用面積(ha)</t>
  </si>
  <si>
    <t>苗別機械移植面積(ha)</t>
  </si>
  <si>
    <t>バインダ</t>
  </si>
  <si>
    <t>自脱型ｺﾝﾊﾞｲﾝ</t>
  </si>
  <si>
    <t>汎用型ｺﾝﾊﾞｲﾝ</t>
  </si>
  <si>
    <t>６条</t>
  </si>
  <si>
    <t>８条</t>
  </si>
  <si>
    <t>施肥</t>
  </si>
  <si>
    <t>成苗</t>
  </si>
  <si>
    <t>利用</t>
  </si>
  <si>
    <t>田植機</t>
  </si>
  <si>
    <t>乳苗</t>
  </si>
  <si>
    <t>稚苗</t>
  </si>
  <si>
    <t>中苗</t>
  </si>
  <si>
    <t>未満</t>
  </si>
  <si>
    <t>※直播栽培面積は「田植機利用面積」に含めない。</t>
  </si>
  <si>
    <t>※「苗別機械移植面積」の合計は、「田植機利用面積」の合計との整合性を図ってください。</t>
  </si>
  <si>
    <t>６　農業機械、施設の普及と利用状況（令和２年）</t>
    <phoneticPr fontId="5"/>
  </si>
  <si>
    <t>６　農業機械、施設の普及と利用状況（令和２年）</t>
    <rPh sb="13" eb="15">
      <t>リヨウ</t>
    </rPh>
    <rPh sb="15" eb="17">
      <t>ジョウキョウ</t>
    </rPh>
    <rPh sb="18" eb="20">
      <t>レイワ</t>
    </rPh>
    <rPh sb="21" eb="22">
      <t>ネン</t>
    </rPh>
    <phoneticPr fontId="3"/>
  </si>
  <si>
    <t>（２）　共同育苗施設</t>
  </si>
  <si>
    <t>同左処理面積（ha）</t>
  </si>
  <si>
    <t>乳　苗</t>
  </si>
  <si>
    <t>稚　苗</t>
  </si>
  <si>
    <t>中  苗</t>
  </si>
  <si>
    <t>成  苗</t>
  </si>
  <si>
    <t>出芽苗</t>
  </si>
  <si>
    <t>緑化苗</t>
  </si>
  <si>
    <t>硬化苗</t>
  </si>
  <si>
    <t>50～</t>
  </si>
  <si>
    <t>100～</t>
  </si>
  <si>
    <t>200ha</t>
  </si>
  <si>
    <t>個所</t>
  </si>
  <si>
    <t>100ha</t>
  </si>
  <si>
    <t>※被災等の理由により稼働の無かった育苗施設については括弧書きで記入してください。</t>
  </si>
  <si>
    <t>※「苗の種類別個所数」「苗の種類別」「出荷段階別」の個所数・面積の各々の合計は、
それぞれ「共同育苗施設数」「同左処理面積」と整合性を図ってください。</t>
  </si>
  <si>
    <t>（３）共同乾燥調製（貯蔵）施設</t>
  </si>
  <si>
    <t>共同乾燥</t>
  </si>
  <si>
    <t>能力別箇所数及び処理面積</t>
  </si>
  <si>
    <t>バラ出荷</t>
  </si>
  <si>
    <t>調製（貯蔵）施設</t>
  </si>
  <si>
    <t>20ha未満</t>
  </si>
  <si>
    <t>20～50ha</t>
  </si>
  <si>
    <t>50～100ha</t>
  </si>
  <si>
    <t>100～200ha</t>
  </si>
  <si>
    <t>200ha以上</t>
  </si>
  <si>
    <t>総箇</t>
  </si>
  <si>
    <t>処理</t>
  </si>
  <si>
    <t>出荷</t>
  </si>
  <si>
    <t>ＲＣ</t>
  </si>
  <si>
    <t>色彩選別</t>
  </si>
  <si>
    <t>ＤＳ</t>
  </si>
  <si>
    <t>ＣＥ</t>
  </si>
  <si>
    <t>箇所</t>
  </si>
  <si>
    <t>数量</t>
  </si>
  <si>
    <t>所数</t>
  </si>
  <si>
    <t>機の導入</t>
  </si>
  <si>
    <t>台数</t>
  </si>
  <si>
    <t>二本松市</t>
  </si>
  <si>
    <t>須賀川市</t>
  </si>
  <si>
    <t>猪苗代町</t>
  </si>
  <si>
    <t>喜多方市</t>
  </si>
  <si>
    <t>北塩原村</t>
  </si>
  <si>
    <t>西会津町</t>
  </si>
  <si>
    <t>南会津町</t>
  </si>
  <si>
    <t>南相馬市</t>
  </si>
  <si>
    <t>いわき市</t>
  </si>
  <si>
    <t>※被災等の理由により稼働の無かった共同乾燥調製（貯蔵）施設については括弧書きで記入してください。</t>
  </si>
  <si>
    <t>※「方式別箇所数」「能力別箇所数」各々の合計は、「総箇所数」と整合性を図ってください。</t>
  </si>
  <si>
    <t>※「方式別処理面積」「能力別処理面積」各々の合計は、「総処理面積」と整合性を図ってください。</t>
  </si>
  <si>
    <t>７　直播栽培実施状況（令和２年）</t>
    <rPh sb="2" eb="4">
      <t>チョクハ</t>
    </rPh>
    <rPh sb="4" eb="6">
      <t>サイバイ</t>
    </rPh>
    <rPh sb="6" eb="8">
      <t>ジッシ</t>
    </rPh>
    <rPh sb="11" eb="13">
      <t>レイワ</t>
    </rPh>
    <rPh sb="14" eb="15">
      <t>ネン</t>
    </rPh>
    <phoneticPr fontId="3"/>
  </si>
  <si>
    <t>直播</t>
  </si>
  <si>
    <t>直播栽培実施状況（子実収穫）</t>
  </si>
  <si>
    <t>　　 ＷＣＳ　</t>
  </si>
  <si>
    <t>直播栽培実施状況</t>
  </si>
  <si>
    <t>直播栽培用機器整備状況</t>
  </si>
  <si>
    <t>ｺ-ﾃｨﾝｸﾞﾏｼﾝ</t>
  </si>
  <si>
    <t>湛水直播用播種機</t>
  </si>
  <si>
    <t>乾田直播用播種機</t>
  </si>
  <si>
    <t>無人</t>
  </si>
  <si>
    <t>動散</t>
  </si>
  <si>
    <t>乾田</t>
  </si>
  <si>
    <t>導入</t>
  </si>
  <si>
    <t>※</t>
  </si>
  <si>
    <t>ヘリ</t>
  </si>
  <si>
    <t>播種</t>
  </si>
  <si>
    <t xml:space="preserve"> 大 玉 村</t>
  </si>
  <si>
    <t>※１</t>
  </si>
  <si>
    <t>※２</t>
  </si>
  <si>
    <t>エコファーマー　※３　　
（令和3年3月末現在）</t>
  </si>
  <si>
    <t>有機栽培</t>
  </si>
  <si>
    <t>特別栽培</t>
  </si>
  <si>
    <t>うち
「福島県特別栽培農産物認証制度」に基づく面積</t>
  </si>
  <si>
    <t>うち　
A以外の認証機関に
よる認証面積</t>
  </si>
  <si>
    <t>うち
A,B以外でガイドライン
に合致している面積</t>
  </si>
  <si>
    <t>うち
A,B,C以外で実態
確認されている面積</t>
  </si>
  <si>
    <t>認定者数</t>
  </si>
  <si>
    <t>導入計画面積</t>
  </si>
  <si>
    <t>A</t>
  </si>
  <si>
    <t>B</t>
  </si>
  <si>
    <t>C</t>
  </si>
  <si>
    <t>D</t>
  </si>
  <si>
    <t>(人)</t>
  </si>
  <si>
    <t>８　環境に配慮した稲作の状況（令和２年）</t>
    <rPh sb="2" eb="4">
      <t>カンキョウ</t>
    </rPh>
    <rPh sb="5" eb="7">
      <t>ハイリョ</t>
    </rPh>
    <rPh sb="9" eb="11">
      <t>イナサク</t>
    </rPh>
    <rPh sb="12" eb="14">
      <t>ジョウキョウ</t>
    </rPh>
    <rPh sb="15" eb="17">
      <t>レイワ</t>
    </rPh>
    <rPh sb="18" eb="19">
      <t>ネン</t>
    </rPh>
    <phoneticPr fontId="8"/>
  </si>
  <si>
    <t>９　大規模稲作経営体数（作業受託面積含む）（令和２年度実績）</t>
    <rPh sb="2" eb="5">
      <t>ダイキボ</t>
    </rPh>
    <rPh sb="5" eb="7">
      <t>イナサク</t>
    </rPh>
    <rPh sb="7" eb="9">
      <t>ケイエイ</t>
    </rPh>
    <rPh sb="9" eb="10">
      <t>カラダ</t>
    </rPh>
    <rPh sb="10" eb="11">
      <t>スウ</t>
    </rPh>
    <rPh sb="12" eb="14">
      <t>サギョウ</t>
    </rPh>
    <rPh sb="14" eb="16">
      <t>ジュタク</t>
    </rPh>
    <rPh sb="16" eb="18">
      <t>メンセキ</t>
    </rPh>
    <rPh sb="18" eb="19">
      <t>フク</t>
    </rPh>
    <rPh sb="22" eb="24">
      <t>レイワ</t>
    </rPh>
    <rPh sb="25" eb="27">
      <t>ネンド</t>
    </rPh>
    <rPh sb="26" eb="27">
      <t>ド</t>
    </rPh>
    <rPh sb="27" eb="29">
      <t>ジッセキ</t>
    </rPh>
    <phoneticPr fontId="8"/>
  </si>
  <si>
    <t>20ha以上
経営体数
合計</t>
  </si>
  <si>
    <t>経営規模別内訳</t>
  </si>
  <si>
    <t xml:space="preserve">      ※   
うち
認定
農業
者数</t>
  </si>
  <si>
    <t xml:space="preserve">     ※
うち
農地所有適格
法人</t>
  </si>
  <si>
    <t>うち
特定
農業
団体</t>
  </si>
  <si>
    <t>20ha～
30ha</t>
  </si>
  <si>
    <t>30ha～
50ha</t>
  </si>
  <si>
    <t>50ha以上</t>
  </si>
  <si>
    <t>※　認定農業者数、農地所有適格法人数は重複カウントを含む。</t>
  </si>
  <si>
    <t>　　（例：認定農業者である農地所有適格法人）</t>
  </si>
  <si>
    <t>（２）銘柄別検査数量</t>
    <rPh sb="3" eb="5">
      <t>メイガラ</t>
    </rPh>
    <rPh sb="5" eb="6">
      <t>ベツ</t>
    </rPh>
    <rPh sb="6" eb="8">
      <t>ケンサ</t>
    </rPh>
    <rPh sb="8" eb="10">
      <t>スウリョウ</t>
    </rPh>
    <phoneticPr fontId="8"/>
  </si>
  <si>
    <t>　　ア　水稲うるち玄米</t>
    <rPh sb="4" eb="6">
      <t>スイトウ</t>
    </rPh>
    <rPh sb="9" eb="11">
      <t>ゲンマイ</t>
    </rPh>
    <phoneticPr fontId="8"/>
  </si>
  <si>
    <t>品  種</t>
    <phoneticPr fontId="8"/>
  </si>
  <si>
    <t>産  地</t>
    <phoneticPr fontId="8"/>
  </si>
  <si>
    <t>総　計
（t）</t>
    <phoneticPr fontId="8"/>
  </si>
  <si>
    <t>等級比率（%）</t>
    <rPh sb="0" eb="2">
      <t>トウキュウ</t>
    </rPh>
    <rPh sb="2" eb="4">
      <t>ヒリツ</t>
    </rPh>
    <phoneticPr fontId="8"/>
  </si>
  <si>
    <t>１等</t>
    <rPh sb="1" eb="2">
      <t>トウ</t>
    </rPh>
    <phoneticPr fontId="8"/>
  </si>
  <si>
    <t>２等</t>
    <rPh sb="1" eb="2">
      <t>トウ</t>
    </rPh>
    <phoneticPr fontId="8"/>
  </si>
  <si>
    <t>３等</t>
    <rPh sb="1" eb="2">
      <t>トウ</t>
    </rPh>
    <phoneticPr fontId="8"/>
  </si>
  <si>
    <t>規格外</t>
    <rPh sb="0" eb="2">
      <t>キカク</t>
    </rPh>
    <rPh sb="2" eb="3">
      <t>ガイ</t>
    </rPh>
    <phoneticPr fontId="8"/>
  </si>
  <si>
    <t>あきたこまち</t>
    <phoneticPr fontId="8"/>
  </si>
  <si>
    <t>福島</t>
    <rPh sb="0" eb="2">
      <t>フクシマ</t>
    </rPh>
    <phoneticPr fontId="8"/>
  </si>
  <si>
    <t>あきだわら</t>
    <phoneticPr fontId="8"/>
  </si>
  <si>
    <t>－</t>
    <phoneticPr fontId="8"/>
  </si>
  <si>
    <t>笑みの絆</t>
    <rPh sb="0" eb="1">
      <t>エ</t>
    </rPh>
    <rPh sb="3" eb="4">
      <t>キズナ</t>
    </rPh>
    <phoneticPr fontId="8"/>
  </si>
  <si>
    <t>ＬＧＣソフト</t>
    <phoneticPr fontId="8"/>
  </si>
  <si>
    <t>大粒ダイヤ</t>
    <rPh sb="0" eb="2">
      <t>オオツブ</t>
    </rPh>
    <phoneticPr fontId="8"/>
  </si>
  <si>
    <t>おきにいり</t>
    <phoneticPr fontId="8"/>
  </si>
  <si>
    <t>コシヒカリ</t>
    <phoneticPr fontId="8"/>
  </si>
  <si>
    <t>五百川</t>
    <rPh sb="0" eb="3">
      <t>ゴヒャクガワ</t>
    </rPh>
    <phoneticPr fontId="8"/>
  </si>
  <si>
    <t>さいこううち</t>
    <phoneticPr fontId="8"/>
  </si>
  <si>
    <t>ササニシキ</t>
    <phoneticPr fontId="8"/>
  </si>
  <si>
    <t>里山のつぶ</t>
    <rPh sb="0" eb="2">
      <t>サトヤマ</t>
    </rPh>
    <phoneticPr fontId="8"/>
  </si>
  <si>
    <t>ちほみのり</t>
    <phoneticPr fontId="8"/>
  </si>
  <si>
    <t>チヨニシキ</t>
    <phoneticPr fontId="8"/>
  </si>
  <si>
    <t>つきあかり</t>
    <phoneticPr fontId="8"/>
  </si>
  <si>
    <t>つくばＳＤ1号</t>
    <rPh sb="6" eb="7">
      <t>ゴウ</t>
    </rPh>
    <phoneticPr fontId="8"/>
  </si>
  <si>
    <t>つくばＳＤ2号</t>
    <rPh sb="6" eb="7">
      <t>ゴウ</t>
    </rPh>
    <phoneticPr fontId="8"/>
  </si>
  <si>
    <t>天のつぶ</t>
    <rPh sb="0" eb="1">
      <t>テン</t>
    </rPh>
    <phoneticPr fontId="8"/>
  </si>
  <si>
    <t>はえぬき</t>
    <phoneticPr fontId="8"/>
  </si>
  <si>
    <t>ひとめぼれ</t>
    <phoneticPr fontId="8"/>
  </si>
  <si>
    <t>福笑い（福島40号）</t>
    <rPh sb="0" eb="1">
      <t>フク</t>
    </rPh>
    <rPh sb="1" eb="2">
      <t>ワラ</t>
    </rPh>
    <rPh sb="4" eb="6">
      <t>フクシマ</t>
    </rPh>
    <rPh sb="8" eb="9">
      <t>ゴウ</t>
    </rPh>
    <phoneticPr fontId="8"/>
  </si>
  <si>
    <t>ふくのさち</t>
    <phoneticPr fontId="8"/>
  </si>
  <si>
    <t>ほむすめ舞</t>
    <rPh sb="4" eb="5">
      <t>マイ</t>
    </rPh>
    <phoneticPr fontId="8"/>
  </si>
  <si>
    <t>まいひめ</t>
    <phoneticPr fontId="8"/>
  </si>
  <si>
    <t>瑞穂黄金</t>
    <rPh sb="0" eb="2">
      <t>ミズホ</t>
    </rPh>
    <rPh sb="2" eb="4">
      <t>コガネ</t>
    </rPh>
    <phoneticPr fontId="8"/>
  </si>
  <si>
    <t>みつひかり</t>
    <phoneticPr fontId="8"/>
  </si>
  <si>
    <t>みどり豊</t>
    <rPh sb="3" eb="4">
      <t>ユタ</t>
    </rPh>
    <phoneticPr fontId="8"/>
  </si>
  <si>
    <t>ミルキークイーン</t>
    <phoneticPr fontId="8"/>
  </si>
  <si>
    <t>ミルキープリンセス</t>
    <phoneticPr fontId="8"/>
  </si>
  <si>
    <t>ゆうだい２１</t>
    <phoneticPr fontId="8"/>
  </si>
  <si>
    <t>夢ごこち</t>
    <rPh sb="0" eb="1">
      <t>ユメ</t>
    </rPh>
    <phoneticPr fontId="8"/>
  </si>
  <si>
    <t>ゆめさやか</t>
    <phoneticPr fontId="8"/>
  </si>
  <si>
    <t>総　　計</t>
    <rPh sb="0" eb="1">
      <t>フサ</t>
    </rPh>
    <rPh sb="3" eb="4">
      <t>ケイ</t>
    </rPh>
    <phoneticPr fontId="8"/>
  </si>
  <si>
    <t>　　イ　水稲もち玄米</t>
    <rPh sb="4" eb="6">
      <t>スイトウ</t>
    </rPh>
    <rPh sb="8" eb="10">
      <t>ゲンマイ</t>
    </rPh>
    <phoneticPr fontId="8"/>
  </si>
  <si>
    <t xml:space="preserve">総  計
（t） </t>
    <phoneticPr fontId="8"/>
  </si>
  <si>
    <t>朝紫</t>
    <rPh sb="0" eb="1">
      <t>アサ</t>
    </rPh>
    <rPh sb="1" eb="2">
      <t>ムラサキ</t>
    </rPh>
    <phoneticPr fontId="8"/>
  </si>
  <si>
    <t>総　　計</t>
    <rPh sb="0" eb="1">
      <t>ソウ</t>
    </rPh>
    <rPh sb="3" eb="4">
      <t>ケイ</t>
    </rPh>
    <phoneticPr fontId="8"/>
  </si>
  <si>
    <t>　　ウ　醸造用玄米</t>
    <rPh sb="4" eb="7">
      <t>ジョウゾウヨウ</t>
    </rPh>
    <rPh sb="7" eb="9">
      <t>ゲンマイ</t>
    </rPh>
    <phoneticPr fontId="8"/>
  </si>
  <si>
    <t>総  計
（t）</t>
    <phoneticPr fontId="8"/>
  </si>
  <si>
    <t>特上</t>
    <rPh sb="0" eb="2">
      <t>トクジョウ</t>
    </rPh>
    <phoneticPr fontId="8"/>
  </si>
  <si>
    <t>特等</t>
    <rPh sb="0" eb="2">
      <t>トクトウ</t>
    </rPh>
    <phoneticPr fontId="8"/>
  </si>
  <si>
    <t>京の華１号</t>
    <rPh sb="0" eb="1">
      <t>キョウ</t>
    </rPh>
    <rPh sb="2" eb="3">
      <t>ハナ</t>
    </rPh>
    <rPh sb="4" eb="5">
      <t>ゴウ</t>
    </rPh>
    <phoneticPr fontId="8"/>
  </si>
  <si>
    <t>五百万石</t>
    <rPh sb="0" eb="2">
      <t>ゴヒャク</t>
    </rPh>
    <rPh sb="2" eb="4">
      <t>マンゴク</t>
    </rPh>
    <phoneticPr fontId="8"/>
  </si>
  <si>
    <t>華吹雪</t>
    <rPh sb="0" eb="1">
      <t>ハナ</t>
    </rPh>
    <rPh sb="1" eb="3">
      <t>フブキ</t>
    </rPh>
    <phoneticPr fontId="8"/>
  </si>
  <si>
    <t>福乃香</t>
    <rPh sb="0" eb="2">
      <t>フクノ</t>
    </rPh>
    <rPh sb="2" eb="3">
      <t>カオ</t>
    </rPh>
    <phoneticPr fontId="8"/>
  </si>
  <si>
    <t>美山錦</t>
    <rPh sb="0" eb="2">
      <t>ミヤマ</t>
    </rPh>
    <rPh sb="2" eb="3">
      <t>ニシキ</t>
    </rPh>
    <phoneticPr fontId="8"/>
  </si>
  <si>
    <t>山田錦</t>
    <rPh sb="0" eb="2">
      <t>ヤマダ</t>
    </rPh>
    <rPh sb="2" eb="3">
      <t>ニシキ</t>
    </rPh>
    <phoneticPr fontId="8"/>
  </si>
  <si>
    <t>夢の香</t>
    <rPh sb="0" eb="1">
      <t>ユメ</t>
    </rPh>
    <rPh sb="2" eb="3">
      <t>カオ</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</si>
</sst>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_ "/>
  </numFmts>
  <fonts count="40" x14ac:knownFonts="1">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vertAlign val="superscript"/>
      <sz val="10"/>
      <name val="ＭＳ 明朝"/>
      <family val="1"/>
      <charset val="128"/>
    </font>
    <font>
      <b/>
      <sz val="10"/>
      <name val="ＭＳ 明朝"/>
      <family val="1"/>
      <charset val="128"/>
    </font>
    <font>
      <sz val="11"/>
      <color indexed="48"/>
      <name val="ＭＳ 明朝"/>
      <family val="1"/>
      <charset val="128"/>
    </font>
    <font>
      <sz val="11"/>
      <color indexed="8"/>
      <name val="ＭＳ 明朝"/>
      <family val="1"/>
      <charset val="128"/>
    </font>
    <font>
      <sz val="14"/>
      <color indexed="8"/>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1"/>
      <color theme="1"/>
      <name val="ＭＳ 明朝"/>
      <family val="1"/>
      <charset val="128"/>
    </font>
    <font>
      <sz val="8"/>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right/>
      <top style="thin">
        <color indexed="8"/>
      </top>
      <bottom style="double">
        <color indexed="8"/>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style="medium">
        <color indexed="64"/>
      </left>
      <right style="thin">
        <color indexed="64"/>
      </right>
      <top style="medium">
        <color indexed="8"/>
      </top>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style="thin">
        <color indexed="8"/>
      </left>
      <right style="thin">
        <color indexed="8"/>
      </right>
      <top/>
      <bottom style="dotted">
        <color indexed="8"/>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right style="medium">
        <color indexed="64"/>
      </right>
      <top style="dotted">
        <color indexed="64"/>
      </top>
      <bottom style="medium">
        <color indexed="64"/>
      </bottom>
      <diagonal/>
    </border>
    <border>
      <left/>
      <right style="thin">
        <color indexed="64"/>
      </right>
      <top style="thin">
        <color indexed="8"/>
      </top>
      <bottom/>
      <diagonal/>
    </border>
    <border>
      <left/>
      <right style="thin">
        <color indexed="64"/>
      </right>
      <top/>
      <bottom style="medium">
        <color indexed="8"/>
      </bottom>
      <diagonal/>
    </border>
    <border>
      <left/>
      <right style="thin">
        <color indexed="64"/>
      </right>
      <top style="thin">
        <color indexed="8"/>
      </top>
      <bottom style="double">
        <color indexed="8"/>
      </bottom>
      <diagonal/>
    </border>
    <border>
      <left/>
      <right style="thin">
        <color indexed="64"/>
      </right>
      <top/>
      <bottom style="thin">
        <color indexed="8"/>
      </bottom>
      <diagonal/>
    </border>
    <border>
      <left/>
      <right style="thin">
        <color indexed="64"/>
      </right>
      <top style="double">
        <color indexed="64"/>
      </top>
      <bottom style="medium">
        <color indexed="8"/>
      </bottom>
      <diagonal/>
    </border>
    <border>
      <left/>
      <right style="thin">
        <color indexed="8"/>
      </right>
      <top style="thin">
        <color indexed="8"/>
      </top>
      <bottom style="double">
        <color indexed="8"/>
      </bottom>
      <diagonal/>
    </border>
    <border>
      <left/>
      <right style="thin">
        <color indexed="8"/>
      </right>
      <top style="double">
        <color indexed="64"/>
      </top>
      <bottom style="medium">
        <color indexed="8"/>
      </bottom>
      <diagonal/>
    </border>
    <border>
      <left/>
      <right style="thin">
        <color indexed="64"/>
      </right>
      <top style="double">
        <color indexed="64"/>
      </top>
      <bottom/>
      <diagonal/>
    </border>
    <border>
      <left/>
      <right style="medium">
        <color indexed="8"/>
      </right>
      <top style="medium">
        <color indexed="8"/>
      </top>
      <bottom/>
      <diagonal/>
    </border>
    <border>
      <left style="thin">
        <color indexed="64"/>
      </left>
      <right style="medium">
        <color indexed="8"/>
      </right>
      <top style="double">
        <color indexed="8"/>
      </top>
      <bottom style="medium">
        <color indexed="64"/>
      </bottom>
      <diagonal/>
    </border>
    <border>
      <left/>
      <right style="medium">
        <color indexed="8"/>
      </right>
      <top style="double">
        <color indexed="8"/>
      </top>
      <bottom style="medium">
        <color indexed="8"/>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top style="medium">
        <color indexed="8"/>
      </top>
      <bottom style="double">
        <color indexed="8"/>
      </bottom>
      <diagonal/>
    </border>
    <border>
      <left/>
      <right style="thin">
        <color indexed="8"/>
      </right>
      <top style="medium">
        <color indexed="8"/>
      </top>
      <bottom style="double">
        <color indexed="8"/>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34" fillId="0" borderId="0" applyFont="0" applyFill="0" applyBorder="0" applyAlignment="0" applyProtection="0"/>
    <xf numFmtId="37" fontId="2" fillId="0" borderId="0"/>
    <xf numFmtId="0" fontId="2" fillId="0" borderId="0"/>
    <xf numFmtId="0" fontId="19" fillId="0" borderId="0"/>
    <xf numFmtId="0" fontId="2" fillId="0" borderId="0"/>
    <xf numFmtId="38" fontId="1" fillId="0" borderId="0" applyFont="0" applyFill="0" applyBorder="0" applyAlignment="0" applyProtection="0"/>
    <xf numFmtId="0" fontId="1" fillId="0" borderId="0"/>
  </cellStyleXfs>
  <cellXfs count="2179">
    <xf numFmtId="0" fontId="0" fillId="0" borderId="0" xfId="0"/>
    <xf numFmtId="179" fontId="15" fillId="0" borderId="0" xfId="0" applyNumberFormat="1" applyFont="1"/>
    <xf numFmtId="179" fontId="30"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0" fillId="0" borderId="0" xfId="0" applyNumberFormat="1" applyFont="1" applyBorder="1" applyAlignment="1">
      <alignment vertical="center"/>
    </xf>
    <xf numFmtId="179" fontId="30"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0" xfId="0" applyFont="1" applyFill="1"/>
    <xf numFmtId="179" fontId="10" fillId="2" borderId="0" xfId="0" applyNumberFormat="1" applyFont="1" applyFill="1" applyProtection="1">
      <protection locked="0"/>
    </xf>
    <xf numFmtId="182" fontId="15" fillId="2" borderId="9" xfId="5" applyNumberFormat="1" applyFont="1" applyFill="1" applyBorder="1" applyAlignment="1" applyProtection="1">
      <alignment vertical="center"/>
    </xf>
    <xf numFmtId="182" fontId="15" fillId="2" borderId="7" xfId="5" applyNumberFormat="1" applyFont="1" applyFill="1" applyBorder="1" applyAlignment="1" applyProtection="1">
      <alignment vertical="center"/>
    </xf>
    <xf numFmtId="182" fontId="24" fillId="2" borderId="18" xfId="5" applyNumberFormat="1" applyFont="1" applyFill="1" applyBorder="1" applyAlignment="1" applyProtection="1">
      <alignment vertical="center"/>
    </xf>
    <xf numFmtId="182" fontId="24" fillId="2" borderId="9" xfId="5" applyNumberFormat="1" applyFont="1" applyFill="1" applyBorder="1" applyAlignment="1" applyProtection="1">
      <alignment vertical="center"/>
    </xf>
    <xf numFmtId="179" fontId="7" fillId="2" borderId="0" xfId="0" applyNumberFormat="1" applyFont="1" applyFill="1" applyProtection="1">
      <protection locked="0"/>
    </xf>
    <xf numFmtId="0" fontId="22" fillId="2" borderId="0" xfId="5" applyFont="1" applyFill="1" applyProtection="1"/>
    <xf numFmtId="0" fontId="9" fillId="2" borderId="20" xfId="0" applyFont="1" applyFill="1" applyBorder="1" applyAlignment="1">
      <alignment horizontal="center" vertical="center"/>
    </xf>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10" fillId="2" borderId="0" xfId="0" applyNumberFormat="1" applyFont="1" applyFill="1" applyAlignment="1" applyProtection="1">
      <alignment vertical="center"/>
      <protection locked="0"/>
    </xf>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9" fillId="2" borderId="25" xfId="5" applyNumberFormat="1" applyFont="1" applyFill="1" applyBorder="1" applyAlignment="1" applyProtection="1">
      <alignment horizontal="center" vertical="center"/>
    </xf>
    <xf numFmtId="182" fontId="9" fillId="2" borderId="26"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vertical="center"/>
    </xf>
    <xf numFmtId="182" fontId="9" fillId="2" borderId="25" xfId="5" applyNumberFormat="1" applyFont="1" applyFill="1" applyBorder="1" applyAlignment="1" applyProtection="1">
      <alignment vertical="center"/>
    </xf>
    <xf numFmtId="182" fontId="9" fillId="2" borderId="28" xfId="5" applyNumberFormat="1" applyFont="1" applyFill="1" applyBorder="1" applyAlignment="1" applyProtection="1">
      <alignment horizontal="center" vertical="center"/>
    </xf>
    <xf numFmtId="182" fontId="9" fillId="2" borderId="16" xfId="5" applyNumberFormat="1" applyFont="1" applyFill="1" applyBorder="1" applyAlignment="1" applyProtection="1">
      <alignment horizontal="center" vertical="center"/>
    </xf>
    <xf numFmtId="182" fontId="9" fillId="2" borderId="28" xfId="5" applyNumberFormat="1" applyFont="1" applyFill="1" applyBorder="1" applyAlignment="1" applyProtection="1">
      <alignment vertical="center"/>
    </xf>
    <xf numFmtId="182" fontId="2" fillId="2" borderId="0" xfId="5" applyNumberFormat="1" applyFont="1" applyFill="1" applyBorder="1" applyAlignment="1"/>
    <xf numFmtId="182" fontId="15" fillId="2" borderId="37" xfId="5" applyNumberFormat="1" applyFont="1" applyFill="1" applyBorder="1" applyAlignment="1" applyProtection="1">
      <alignment horizontal="right" vertical="center"/>
    </xf>
    <xf numFmtId="182" fontId="15" fillId="2" borderId="38" xfId="5" applyNumberFormat="1" applyFont="1" applyFill="1" applyBorder="1" applyAlignment="1" applyProtection="1">
      <alignment horizontal="right" vertical="center"/>
    </xf>
    <xf numFmtId="182" fontId="15" fillId="2" borderId="37" xfId="5" applyNumberFormat="1" applyFont="1" applyFill="1" applyBorder="1" applyAlignment="1" applyProtection="1">
      <alignment vertical="center"/>
    </xf>
    <xf numFmtId="182" fontId="15" fillId="2" borderId="38" xfId="5" applyNumberFormat="1" applyFont="1" applyFill="1" applyBorder="1" applyAlignment="1" applyProtection="1">
      <alignment vertical="center"/>
    </xf>
    <xf numFmtId="182" fontId="14" fillId="2" borderId="0" xfId="5" applyNumberFormat="1" applyFont="1" applyFill="1" applyBorder="1" applyAlignment="1"/>
    <xf numFmtId="182" fontId="15" fillId="2" borderId="40" xfId="5" applyNumberFormat="1" applyFont="1" applyFill="1" applyBorder="1" applyAlignment="1" applyProtection="1">
      <alignment vertical="center"/>
    </xf>
    <xf numFmtId="182" fontId="15" fillId="2" borderId="41" xfId="5" applyNumberFormat="1" applyFont="1" applyFill="1" applyBorder="1" applyAlignment="1" applyProtection="1">
      <alignment vertical="center"/>
    </xf>
    <xf numFmtId="182" fontId="15" fillId="2" borderId="42" xfId="5" applyNumberFormat="1" applyFont="1" applyFill="1" applyBorder="1" applyAlignment="1" applyProtection="1">
      <alignment vertical="center"/>
    </xf>
    <xf numFmtId="182" fontId="15" fillId="2" borderId="43" xfId="5" applyNumberFormat="1" applyFont="1" applyFill="1" applyBorder="1" applyAlignment="1" applyProtection="1">
      <alignment vertical="center"/>
    </xf>
    <xf numFmtId="182" fontId="9" fillId="2" borderId="0" xfId="2" applyNumberFormat="1" applyFont="1" applyFill="1" applyBorder="1" applyAlignment="1"/>
    <xf numFmtId="182" fontId="15" fillId="2" borderId="18" xfId="0" applyNumberFormat="1" applyFont="1" applyFill="1" applyBorder="1" applyAlignment="1">
      <alignment vertical="center"/>
    </xf>
    <xf numFmtId="182" fontId="24" fillId="2" borderId="44" xfId="5" applyNumberFormat="1" applyFont="1" applyFill="1" applyBorder="1" applyAlignment="1" applyProtection="1">
      <alignment vertical="center"/>
    </xf>
    <xf numFmtId="182" fontId="24" fillId="2" borderId="32" xfId="5" applyNumberFormat="1" applyFont="1" applyFill="1" applyBorder="1" applyAlignment="1" applyProtection="1">
      <alignment vertical="center"/>
    </xf>
    <xf numFmtId="182" fontId="15" fillId="2" borderId="32" xfId="0" applyNumberFormat="1" applyFont="1" applyFill="1" applyBorder="1" applyAlignment="1">
      <alignment vertical="center"/>
    </xf>
    <xf numFmtId="182" fontId="15" fillId="2" borderId="9" xfId="0" applyNumberFormat="1" applyFont="1" applyFill="1" applyBorder="1" applyAlignment="1">
      <alignment vertical="center"/>
    </xf>
    <xf numFmtId="182" fontId="24" fillId="2" borderId="45" xfId="5" applyNumberFormat="1" applyFont="1" applyFill="1" applyBorder="1" applyAlignment="1" applyProtection="1">
      <alignment vertical="center"/>
    </xf>
    <xf numFmtId="182" fontId="24" fillId="2" borderId="34" xfId="5" applyNumberFormat="1" applyFont="1" applyFill="1" applyBorder="1" applyAlignment="1" applyProtection="1">
      <alignment vertical="center"/>
    </xf>
    <xf numFmtId="182" fontId="15" fillId="2" borderId="28" xfId="5" applyNumberFormat="1" applyFont="1" applyFill="1" applyBorder="1" applyAlignment="1" applyProtection="1">
      <alignment vertical="center"/>
    </xf>
    <xf numFmtId="182" fontId="15" fillId="2" borderId="16" xfId="5" applyNumberFormat="1" applyFont="1" applyFill="1" applyBorder="1" applyAlignment="1" applyProtection="1">
      <alignment vertical="center"/>
    </xf>
    <xf numFmtId="182" fontId="15" fillId="2" borderId="33" xfId="5" applyNumberFormat="1" applyFont="1" applyFill="1" applyBorder="1" applyAlignment="1" applyProtection="1">
      <alignment vertical="center"/>
    </xf>
    <xf numFmtId="182" fontId="15" fillId="2" borderId="32" xfId="5" applyNumberFormat="1" applyFont="1" applyFill="1" applyBorder="1" applyAlignment="1" applyProtection="1">
      <alignment vertical="center"/>
    </xf>
    <xf numFmtId="182" fontId="15" fillId="2" borderId="30" xfId="5" applyNumberFormat="1" applyFont="1" applyFill="1" applyBorder="1" applyAlignment="1" applyProtection="1">
      <alignment vertical="center"/>
    </xf>
    <xf numFmtId="181" fontId="15" fillId="2" borderId="34" xfId="5" applyNumberFormat="1" applyFont="1" applyFill="1" applyBorder="1" applyAlignment="1" applyProtection="1">
      <alignment vertical="center"/>
    </xf>
    <xf numFmtId="182" fontId="15" fillId="2" borderId="39" xfId="0" applyNumberFormat="1" applyFont="1" applyFill="1" applyBorder="1" applyAlignment="1" applyProtection="1">
      <alignment vertical="center"/>
      <protection locked="0"/>
    </xf>
    <xf numFmtId="182" fontId="15" fillId="2" borderId="46" xfId="5" applyNumberFormat="1" applyFont="1" applyFill="1" applyBorder="1" applyAlignment="1" applyProtection="1">
      <alignment vertical="center"/>
    </xf>
    <xf numFmtId="182" fontId="15" fillId="2" borderId="47" xfId="5" applyNumberFormat="1" applyFont="1" applyFill="1" applyBorder="1" applyAlignment="1" applyProtection="1">
      <alignment vertical="center"/>
    </xf>
    <xf numFmtId="182" fontId="15" fillId="2" borderId="48" xfId="5" applyNumberFormat="1" applyFont="1" applyFill="1" applyBorder="1" applyAlignment="1" applyProtection="1">
      <alignment vertical="center"/>
    </xf>
    <xf numFmtId="182" fontId="15" fillId="2" borderId="49" xfId="5" applyNumberFormat="1" applyFont="1" applyFill="1" applyBorder="1" applyAlignment="1" applyProtection="1">
      <alignment vertical="center"/>
    </xf>
    <xf numFmtId="182" fontId="15" fillId="2" borderId="34" xfId="5" applyNumberFormat="1" applyFont="1" applyFill="1" applyBorder="1" applyAlignment="1" applyProtection="1">
      <alignment vertical="center"/>
    </xf>
    <xf numFmtId="182" fontId="15" fillId="2" borderId="50" xfId="5" applyNumberFormat="1" applyFont="1" applyFill="1" applyBorder="1" applyAlignment="1" applyProtection="1">
      <alignment vertical="center"/>
    </xf>
    <xf numFmtId="182" fontId="24" fillId="2" borderId="37" xfId="5" applyNumberFormat="1" applyFont="1" applyFill="1" applyBorder="1" applyAlignment="1" applyProtection="1">
      <alignment vertical="center"/>
    </xf>
    <xf numFmtId="182" fontId="15" fillId="2" borderId="51" xfId="5" applyNumberFormat="1" applyFont="1" applyFill="1" applyBorder="1" applyAlignment="1" applyProtection="1">
      <alignment vertical="center"/>
    </xf>
    <xf numFmtId="182" fontId="10" fillId="2" borderId="0" xfId="0" applyNumberFormat="1" applyFont="1" applyFill="1" applyAlignment="1" applyProtection="1">
      <protection locked="0"/>
    </xf>
    <xf numFmtId="182" fontId="9" fillId="2" borderId="0" xfId="5" applyNumberFormat="1" applyFont="1" applyFill="1" applyAlignment="1" applyProtection="1"/>
    <xf numFmtId="182" fontId="7" fillId="2" borderId="0" xfId="0" applyNumberFormat="1" applyFont="1" applyFill="1" applyAlignment="1" applyProtection="1">
      <protection locked="0"/>
    </xf>
    <xf numFmtId="182" fontId="9" fillId="2" borderId="0" xfId="5" applyNumberFormat="1" applyFont="1" applyFill="1" applyAlignment="1"/>
    <xf numFmtId="0" fontId="22" fillId="2" borderId="0" xfId="5" applyFont="1" applyFill="1" applyBorder="1" applyProtection="1"/>
    <xf numFmtId="0" fontId="9" fillId="2" borderId="0" xfId="0" applyFont="1" applyFill="1" applyBorder="1" applyAlignment="1">
      <alignment horizontal="center" vertical="center"/>
    </xf>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78" fontId="2" fillId="2" borderId="0" xfId="5" applyNumberFormat="1" applyFont="1" applyFill="1"/>
    <xf numFmtId="182" fontId="15" fillId="2" borderId="21" xfId="5" applyNumberFormat="1" applyFont="1" applyFill="1" applyBorder="1" applyAlignment="1" applyProtection="1">
      <alignment vertical="center"/>
    </xf>
    <xf numFmtId="182" fontId="15" fillId="2" borderId="22" xfId="5" applyNumberFormat="1" applyFont="1" applyFill="1" applyBorder="1" applyAlignment="1" applyProtection="1">
      <alignment vertical="center"/>
    </xf>
    <xf numFmtId="182" fontId="15" fillId="2" borderId="39" xfId="5" applyNumberFormat="1" applyFont="1" applyFill="1" applyBorder="1" applyAlignment="1" applyProtection="1">
      <alignment vertical="center"/>
    </xf>
    <xf numFmtId="182" fontId="15" fillId="2" borderId="20" xfId="5" applyNumberFormat="1" applyFont="1" applyFill="1" applyBorder="1" applyAlignment="1" applyProtection="1">
      <alignment vertical="center"/>
    </xf>
    <xf numFmtId="182" fontId="24" fillId="2" borderId="33" xfId="5" applyNumberFormat="1" applyFont="1" applyFill="1" applyBorder="1" applyAlignment="1" applyProtection="1">
      <alignment vertical="center"/>
    </xf>
    <xf numFmtId="182" fontId="24" fillId="2" borderId="21" xfId="5" applyNumberFormat="1" applyFont="1" applyFill="1" applyBorder="1" applyAlignment="1" applyProtection="1">
      <alignment vertical="center"/>
    </xf>
    <xf numFmtId="182" fontId="15" fillId="2" borderId="55" xfId="5" applyNumberFormat="1" applyFont="1" applyFill="1" applyBorder="1" applyAlignment="1" applyProtection="1">
      <alignment vertical="center"/>
    </xf>
    <xf numFmtId="178" fontId="2" fillId="2" borderId="0" xfId="5" applyNumberFormat="1" applyFont="1" applyFill="1" applyBorder="1"/>
    <xf numFmtId="0" fontId="17" fillId="2" borderId="0" xfId="5" applyFont="1" applyFill="1" applyProtection="1"/>
    <xf numFmtId="0" fontId="21"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xf numFmtId="0" fontId="9" fillId="2" borderId="0" xfId="0" applyFont="1" applyFill="1" applyAlignment="1">
      <alignment wrapText="1"/>
    </xf>
    <xf numFmtId="0" fontId="9" fillId="2" borderId="53" xfId="0" applyFont="1" applyFill="1" applyBorder="1" applyAlignment="1">
      <alignment horizontal="center" vertical="center"/>
    </xf>
    <xf numFmtId="0" fontId="9" fillId="2" borderId="56" xfId="0" applyFont="1" applyFill="1" applyBorder="1" applyAlignment="1">
      <alignment horizontal="center" vertical="center"/>
    </xf>
    <xf numFmtId="182" fontId="9" fillId="2" borderId="20" xfId="4" applyNumberFormat="1" applyFont="1" applyFill="1" applyBorder="1" applyAlignment="1" applyProtection="1">
      <alignment vertical="center"/>
    </xf>
    <xf numFmtId="182" fontId="9" fillId="2" borderId="0" xfId="4" applyNumberFormat="1" applyFont="1" applyFill="1" applyBorder="1" applyAlignment="1" applyProtection="1">
      <alignment vertical="center"/>
    </xf>
    <xf numFmtId="0" fontId="9" fillId="2" borderId="57" xfId="0" applyFont="1" applyFill="1" applyBorder="1"/>
    <xf numFmtId="182" fontId="9" fillId="2" borderId="0" xfId="0" applyNumberFormat="1" applyFont="1" applyFill="1"/>
    <xf numFmtId="182" fontId="9" fillId="2" borderId="33" xfId="4" applyNumberFormat="1" applyFont="1" applyFill="1" applyBorder="1" applyAlignment="1" applyProtection="1">
      <alignment vertical="center"/>
    </xf>
    <xf numFmtId="182" fontId="9" fillId="2" borderId="37" xfId="4" applyNumberFormat="1" applyFont="1" applyFill="1" applyBorder="1" applyAlignment="1" applyProtection="1">
      <alignment vertical="center"/>
    </xf>
    <xf numFmtId="182" fontId="9" fillId="2" borderId="52" xfId="4" applyNumberFormat="1" applyFont="1" applyFill="1" applyBorder="1" applyAlignment="1" applyProtection="1">
      <alignment vertical="center"/>
    </xf>
    <xf numFmtId="182" fontId="9" fillId="2" borderId="21" xfId="4" applyNumberFormat="1" applyFont="1" applyFill="1" applyBorder="1" applyAlignment="1" applyProtection="1">
      <alignment vertical="center"/>
    </xf>
    <xf numFmtId="182" fontId="9" fillId="2" borderId="36" xfId="4" applyNumberFormat="1" applyFont="1" applyFill="1" applyBorder="1" applyAlignment="1" applyProtection="1">
      <alignment vertical="center"/>
    </xf>
    <xf numFmtId="179" fontId="9" fillId="2" borderId="0" xfId="0" applyNumberFormat="1" applyFont="1" applyFill="1" applyBorder="1"/>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182" fontId="9" fillId="2" borderId="0" xfId="0" applyNumberFormat="1" applyFont="1" applyFill="1" applyBorder="1"/>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6" fillId="0" borderId="0" xfId="0" applyNumberFormat="1" applyFont="1" applyAlignment="1">
      <alignment horizontal="left" wrapText="1"/>
    </xf>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15" fillId="2" borderId="66" xfId="5" applyNumberFormat="1" applyFont="1" applyFill="1" applyBorder="1" applyAlignment="1" applyProtection="1">
      <alignment vertical="center"/>
    </xf>
    <xf numFmtId="182" fontId="15" fillId="2" borderId="67" xfId="5" applyNumberFormat="1" applyFont="1" applyFill="1" applyBorder="1" applyAlignment="1" applyProtection="1">
      <alignment vertical="center"/>
    </xf>
    <xf numFmtId="182" fontId="9" fillId="2" borderId="70"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vertical="center"/>
    </xf>
    <xf numFmtId="182" fontId="9" fillId="2" borderId="51" xfId="5" applyNumberFormat="1" applyFont="1" applyFill="1" applyBorder="1" applyAlignment="1" applyProtection="1">
      <alignment horizontal="right" vertical="center"/>
    </xf>
    <xf numFmtId="182" fontId="9" fillId="2" borderId="71" xfId="5" applyNumberFormat="1" applyFont="1" applyFill="1" applyBorder="1" applyAlignment="1" applyProtection="1">
      <alignment horizontal="right" vertical="center"/>
    </xf>
    <xf numFmtId="182" fontId="9" fillId="2" borderId="72" xfId="5" applyNumberFormat="1" applyFont="1" applyFill="1" applyBorder="1" applyAlignment="1" applyProtection="1">
      <alignment horizontal="center" vertical="center"/>
    </xf>
    <xf numFmtId="182" fontId="9" fillId="2" borderId="73" xfId="5" applyNumberFormat="1" applyFont="1" applyFill="1" applyBorder="1" applyAlignment="1" applyProtection="1">
      <alignment vertical="center"/>
    </xf>
    <xf numFmtId="0" fontId="9" fillId="2" borderId="74" xfId="5" applyFont="1" applyFill="1" applyBorder="1" applyAlignment="1" applyProtection="1">
      <alignment horizontal="center" vertical="center"/>
    </xf>
    <xf numFmtId="0" fontId="9" fillId="2" borderId="75" xfId="5" applyFont="1" applyFill="1" applyBorder="1" applyAlignment="1" applyProtection="1">
      <alignment horizontal="center" vertical="center"/>
    </xf>
    <xf numFmtId="0" fontId="9" fillId="0" borderId="0" xfId="5" applyFont="1" applyFill="1" applyBorder="1" applyProtection="1"/>
    <xf numFmtId="0" fontId="2" fillId="0" borderId="0" xfId="5" applyFont="1" applyFill="1" applyBorder="1"/>
    <xf numFmtId="182" fontId="9" fillId="0" borderId="9" xfId="5" applyNumberFormat="1" applyFont="1" applyFill="1" applyBorder="1" applyAlignment="1" applyProtection="1">
      <alignment vertical="center"/>
    </xf>
    <xf numFmtId="182" fontId="15" fillId="2" borderId="28" xfId="5" applyNumberFormat="1" applyFont="1" applyFill="1" applyBorder="1" applyAlignment="1" applyProtection="1">
      <alignment horizontal="right" vertical="center"/>
    </xf>
    <xf numFmtId="182" fontId="15" fillId="2" borderId="84" xfId="5" applyNumberFormat="1" applyFont="1" applyFill="1" applyBorder="1" applyAlignment="1" applyProtection="1">
      <alignment vertical="center"/>
    </xf>
    <xf numFmtId="182" fontId="15" fillId="2" borderId="85" xfId="5" applyNumberFormat="1" applyFont="1" applyFill="1" applyBorder="1" applyAlignment="1" applyProtection="1">
      <alignment vertical="center"/>
    </xf>
    <xf numFmtId="0" fontId="2" fillId="0" borderId="0" xfId="5" applyFont="1" applyFill="1"/>
    <xf numFmtId="0" fontId="9" fillId="0" borderId="0" xfId="5" applyFont="1" applyFill="1"/>
    <xf numFmtId="182" fontId="9" fillId="2" borderId="90" xfId="5" applyNumberFormat="1" applyFont="1" applyFill="1" applyBorder="1" applyAlignment="1" applyProtection="1">
      <alignment horizontal="center" vertical="center"/>
    </xf>
    <xf numFmtId="182" fontId="9" fillId="2" borderId="74" xfId="5" applyNumberFormat="1" applyFont="1" applyFill="1" applyBorder="1" applyAlignment="1" applyProtection="1">
      <alignment horizontal="center" vertical="center"/>
    </xf>
    <xf numFmtId="182" fontId="9" fillId="2" borderId="91" xfId="5" applyNumberFormat="1" applyFont="1" applyFill="1" applyBorder="1" applyAlignment="1" applyProtection="1">
      <alignment horizontal="center" vertical="center"/>
    </xf>
    <xf numFmtId="182" fontId="15" fillId="2" borderId="95" xfId="5" applyNumberFormat="1" applyFont="1" applyFill="1" applyBorder="1" applyAlignment="1" applyProtection="1">
      <alignment horizontal="right" vertical="center"/>
    </xf>
    <xf numFmtId="182" fontId="15" fillId="2" borderId="86" xfId="5" applyNumberFormat="1" applyFont="1" applyFill="1" applyBorder="1" applyAlignment="1" applyProtection="1">
      <alignment vertical="center"/>
    </xf>
    <xf numFmtId="182" fontId="15" fillId="2" borderId="95" xfId="5" applyNumberFormat="1" applyFont="1" applyFill="1" applyBorder="1" applyAlignment="1" applyProtection="1">
      <alignment vertical="center"/>
    </xf>
    <xf numFmtId="182" fontId="15" fillId="2" borderId="93" xfId="5" applyNumberFormat="1" applyFont="1" applyFill="1" applyBorder="1" applyAlignment="1" applyProtection="1">
      <alignment vertical="center"/>
    </xf>
    <xf numFmtId="182" fontId="15" fillId="2" borderId="97" xfId="5" applyNumberFormat="1" applyFont="1" applyFill="1" applyBorder="1" applyAlignment="1" applyProtection="1">
      <alignment vertical="center"/>
    </xf>
    <xf numFmtId="182" fontId="15" fillId="2" borderId="74" xfId="5" applyNumberFormat="1" applyFont="1" applyFill="1" applyBorder="1" applyAlignment="1" applyProtection="1">
      <alignment vertical="center"/>
    </xf>
    <xf numFmtId="182" fontId="15" fillId="2" borderId="96" xfId="0" applyNumberFormat="1" applyFont="1" applyFill="1" applyBorder="1" applyAlignment="1" applyProtection="1">
      <alignment vertical="center"/>
      <protection locked="0"/>
    </xf>
    <xf numFmtId="182" fontId="15" fillId="2" borderId="98" xfId="5" applyNumberFormat="1" applyFont="1" applyFill="1" applyBorder="1" applyAlignment="1" applyProtection="1">
      <alignment vertical="center"/>
    </xf>
    <xf numFmtId="182" fontId="13" fillId="2" borderId="0" xfId="5" applyNumberFormat="1" applyFont="1" applyFill="1" applyBorder="1" applyAlignment="1" applyProtection="1"/>
    <xf numFmtId="182" fontId="15" fillId="2" borderId="49" xfId="5" applyNumberFormat="1" applyFont="1" applyFill="1" applyBorder="1" applyAlignment="1" applyProtection="1">
      <alignment horizontal="right" vertical="center"/>
    </xf>
    <xf numFmtId="182" fontId="15" fillId="2" borderId="101" xfId="5" applyNumberFormat="1" applyFont="1" applyFill="1" applyBorder="1" applyAlignment="1" applyProtection="1">
      <alignment vertical="center"/>
    </xf>
    <xf numFmtId="182" fontId="15" fillId="2" borderId="70" xfId="5" applyNumberFormat="1" applyFont="1" applyFill="1" applyBorder="1" applyAlignment="1" applyProtection="1">
      <alignment vertical="center"/>
    </xf>
    <xf numFmtId="182" fontId="15" fillId="2" borderId="66" xfId="0" applyNumberFormat="1" applyFont="1" applyFill="1" applyBorder="1" applyAlignment="1" applyProtection="1">
      <alignment vertical="center"/>
      <protection locked="0"/>
    </xf>
    <xf numFmtId="0" fontId="9" fillId="2" borderId="70" xfId="5" applyFont="1" applyFill="1" applyBorder="1" applyAlignment="1" applyProtection="1">
      <alignment vertical="center"/>
    </xf>
    <xf numFmtId="0" fontId="9" fillId="2" borderId="70" xfId="5" applyFont="1" applyFill="1" applyBorder="1" applyAlignment="1" applyProtection="1">
      <alignment horizontal="center" vertical="center"/>
    </xf>
    <xf numFmtId="0" fontId="9" fillId="2" borderId="106" xfId="0" applyFont="1" applyFill="1" applyBorder="1" applyAlignment="1">
      <alignment horizontal="center" vertical="center"/>
    </xf>
    <xf numFmtId="0" fontId="9" fillId="2" borderId="31" xfId="0" applyFont="1" applyFill="1" applyBorder="1"/>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111" xfId="5" applyNumberFormat="1" applyFont="1" applyFill="1" applyBorder="1" applyAlignment="1">
      <alignment vertical="center"/>
    </xf>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9" fillId="0" borderId="16" xfId="2" applyNumberFormat="1" applyFont="1" applyFill="1" applyBorder="1" applyProtection="1"/>
    <xf numFmtId="182" fontId="9" fillId="0" borderId="28" xfId="5" applyNumberFormat="1" applyFont="1" applyFill="1" applyBorder="1" applyProtection="1"/>
    <xf numFmtId="182" fontId="15" fillId="2" borderId="53" xfId="0" applyNumberFormat="1" applyFont="1" applyFill="1" applyBorder="1" applyAlignment="1" applyProtection="1">
      <alignment vertical="center"/>
      <protection locked="0"/>
    </xf>
    <xf numFmtId="182" fontId="15" fillId="2" borderId="22" xfId="0" applyNumberFormat="1" applyFont="1" applyFill="1" applyBorder="1" applyAlignment="1" applyProtection="1">
      <alignment vertical="center"/>
      <protection locked="0"/>
    </xf>
    <xf numFmtId="180" fontId="15" fillId="0" borderId="113" xfId="0" applyNumberFormat="1" applyFont="1" applyBorder="1" applyAlignment="1">
      <alignment horizontal="right" vertical="center"/>
    </xf>
    <xf numFmtId="180" fontId="15" fillId="0" borderId="10" xfId="0" applyNumberFormat="1" applyFont="1" applyBorder="1" applyAlignment="1">
      <alignment horizontal="right" vertical="center"/>
    </xf>
    <xf numFmtId="180" fontId="15" fillId="0" borderId="13" xfId="0" applyNumberFormat="1" applyFont="1" applyBorder="1" applyAlignment="1">
      <alignment horizontal="right" vertical="center"/>
    </xf>
    <xf numFmtId="182" fontId="15" fillId="0" borderId="37" xfId="5" applyNumberFormat="1" applyFont="1" applyFill="1" applyBorder="1" applyAlignment="1" applyProtection="1">
      <alignment vertical="center"/>
    </xf>
    <xf numFmtId="182" fontId="24" fillId="0" borderId="32" xfId="5" applyNumberFormat="1" applyFont="1" applyFill="1" applyBorder="1" applyProtection="1"/>
    <xf numFmtId="182" fontId="24" fillId="0" borderId="38" xfId="5" applyNumberFormat="1" applyFont="1" applyFill="1" applyBorder="1" applyProtection="1"/>
    <xf numFmtId="0" fontId="11" fillId="0" borderId="114" xfId="6" applyNumberFormat="1"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0" borderId="115" xfId="6" applyNumberFormat="1" applyFont="1" applyFill="1" applyBorder="1" applyAlignment="1">
      <alignment horizontal="center" vertical="center"/>
    </xf>
    <xf numFmtId="182" fontId="24" fillId="0" borderId="32" xfId="5" applyNumberFormat="1" applyFont="1" applyFill="1" applyBorder="1" applyAlignment="1" applyProtection="1"/>
    <xf numFmtId="182" fontId="9" fillId="0" borderId="35" xfId="5" applyNumberFormat="1" applyFont="1" applyFill="1" applyBorder="1" applyAlignment="1">
      <alignment vertical="center"/>
    </xf>
    <xf numFmtId="179" fontId="23" fillId="0" borderId="116" xfId="0" applyNumberFormat="1" applyFont="1" applyFill="1" applyBorder="1" applyAlignment="1" applyProtection="1">
      <alignment horizontal="center" vertical="center"/>
      <protection locked="0"/>
    </xf>
    <xf numFmtId="182" fontId="9" fillId="0" borderId="117" xfId="2" applyNumberFormat="1" applyFont="1" applyFill="1" applyBorder="1" applyProtection="1"/>
    <xf numFmtId="182" fontId="9" fillId="0" borderId="117" xfId="5" applyNumberFormat="1" applyFont="1" applyFill="1" applyBorder="1" applyProtection="1"/>
    <xf numFmtId="182" fontId="9" fillId="0" borderId="118" xfId="2" applyNumberFormat="1" applyFont="1" applyFill="1" applyBorder="1" applyProtection="1"/>
    <xf numFmtId="182" fontId="9" fillId="0" borderId="119" xfId="5" applyNumberFormat="1" applyFont="1" applyFill="1" applyBorder="1" applyProtection="1"/>
    <xf numFmtId="182" fontId="9" fillId="0" borderId="36" xfId="5" applyNumberFormat="1" applyFont="1" applyFill="1" applyBorder="1" applyAlignment="1">
      <alignment vertical="center"/>
    </xf>
    <xf numFmtId="182" fontId="9" fillId="0" borderId="120" xfId="5" applyNumberFormat="1" applyFont="1" applyFill="1" applyBorder="1" applyAlignment="1">
      <alignment vertical="center"/>
    </xf>
    <xf numFmtId="182" fontId="15" fillId="0" borderId="42" xfId="5" applyNumberFormat="1" applyFont="1" applyFill="1" applyBorder="1" applyAlignment="1" applyProtection="1">
      <alignment vertical="center"/>
    </xf>
    <xf numFmtId="182" fontId="15" fillId="0" borderId="33" xfId="5" applyNumberFormat="1" applyFont="1" applyFill="1" applyBorder="1" applyAlignment="1" applyProtection="1">
      <alignment vertical="center"/>
    </xf>
    <xf numFmtId="182" fontId="15" fillId="0" borderId="32" xfId="5" applyNumberFormat="1" applyFont="1" applyFill="1" applyBorder="1" applyAlignment="1" applyProtection="1">
      <alignment vertical="center"/>
    </xf>
    <xf numFmtId="182" fontId="15" fillId="2" borderId="71" xfId="5" applyNumberFormat="1" applyFont="1" applyFill="1" applyBorder="1" applyAlignment="1" applyProtection="1">
      <alignment vertical="center"/>
    </xf>
    <xf numFmtId="0" fontId="9" fillId="0" borderId="34" xfId="5" applyFont="1" applyFill="1" applyBorder="1" applyAlignment="1">
      <alignment horizontal="center" vertical="center"/>
    </xf>
    <xf numFmtId="182" fontId="9" fillId="0" borderId="38" xfId="0" applyNumberFormat="1" applyFont="1" applyFill="1" applyBorder="1" applyAlignment="1">
      <alignment vertical="center"/>
    </xf>
    <xf numFmtId="182" fontId="9" fillId="0" borderId="122" xfId="0" applyNumberFormat="1" applyFont="1" applyFill="1" applyBorder="1" applyAlignment="1">
      <alignment vertical="center"/>
    </xf>
    <xf numFmtId="182" fontId="9" fillId="0" borderId="38" xfId="5" applyNumberFormat="1" applyFont="1" applyFill="1" applyBorder="1" applyAlignment="1">
      <alignment vertical="center"/>
    </xf>
    <xf numFmtId="182" fontId="9" fillId="0" borderId="123" xfId="5" applyNumberFormat="1" applyFont="1" applyFill="1" applyBorder="1" applyAlignment="1">
      <alignment vertical="center"/>
    </xf>
    <xf numFmtId="182" fontId="9" fillId="0" borderId="47" xfId="2" applyNumberFormat="1" applyFont="1" applyFill="1" applyBorder="1" applyProtection="1"/>
    <xf numFmtId="182" fontId="9" fillId="0" borderId="46" xfId="5" applyNumberFormat="1" applyFont="1" applyFill="1" applyBorder="1" applyProtection="1"/>
    <xf numFmtId="182" fontId="9" fillId="0" borderId="124" xfId="2" applyNumberFormat="1" applyFont="1" applyFill="1" applyBorder="1" applyProtection="1"/>
    <xf numFmtId="182" fontId="9" fillId="0" borderId="48" xfId="5" applyNumberFormat="1" applyFont="1" applyFill="1" applyBorder="1" applyProtection="1"/>
    <xf numFmtId="182" fontId="9" fillId="0" borderId="123" xfId="2" applyNumberFormat="1" applyFont="1" applyFill="1" applyBorder="1" applyProtection="1"/>
    <xf numFmtId="182" fontId="9" fillId="0" borderId="49" xfId="5" applyNumberFormat="1" applyFont="1" applyFill="1" applyBorder="1" applyProtection="1"/>
    <xf numFmtId="182" fontId="9" fillId="0" borderId="85" xfId="2" applyNumberFormat="1" applyFont="1" applyFill="1" applyBorder="1" applyProtection="1"/>
    <xf numFmtId="182" fontId="9" fillId="0" borderId="83" xfId="5" applyNumberFormat="1" applyFont="1" applyFill="1" applyBorder="1" applyProtection="1"/>
    <xf numFmtId="182" fontId="9" fillId="0" borderId="125" xfId="2" applyNumberFormat="1" applyFont="1" applyFill="1" applyBorder="1" applyProtection="1"/>
    <xf numFmtId="182" fontId="9" fillId="0" borderId="83" xfId="2" applyNumberFormat="1" applyFont="1" applyFill="1" applyBorder="1" applyProtection="1"/>
    <xf numFmtId="182" fontId="9" fillId="0" borderId="9" xfId="5" applyNumberFormat="1" applyFont="1" applyFill="1" applyBorder="1" applyAlignment="1">
      <alignment vertical="center"/>
    </xf>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182" fontId="9" fillId="0" borderId="37" xfId="5" applyNumberFormat="1" applyFont="1" applyFill="1" applyBorder="1" applyAlignment="1">
      <alignment vertical="center"/>
    </xf>
    <xf numFmtId="182" fontId="15" fillId="0" borderId="0" xfId="5" applyNumberFormat="1" applyFont="1" applyFill="1" applyAlignment="1">
      <alignment horizontal="left"/>
    </xf>
    <xf numFmtId="182" fontId="9" fillId="0" borderId="95" xfId="5" applyNumberFormat="1" applyFont="1" applyFill="1" applyBorder="1" applyAlignment="1">
      <alignment vertical="center"/>
    </xf>
    <xf numFmtId="182" fontId="9" fillId="0" borderId="127" xfId="5" applyNumberFormat="1" applyFont="1" applyFill="1" applyBorder="1" applyAlignment="1">
      <alignment vertical="center"/>
    </xf>
    <xf numFmtId="182" fontId="24" fillId="0" borderId="37" xfId="1" applyNumberFormat="1" applyFont="1" applyFill="1" applyBorder="1" applyAlignment="1" applyProtection="1">
      <alignment vertical="center"/>
    </xf>
    <xf numFmtId="182" fontId="24" fillId="0" borderId="37" xfId="5" applyNumberFormat="1" applyFont="1" applyFill="1" applyBorder="1" applyAlignment="1" applyProtection="1">
      <alignment vertical="center"/>
    </xf>
    <xf numFmtId="182" fontId="24" fillId="0" borderId="95" xfId="5" applyNumberFormat="1" applyFont="1" applyFill="1" applyBorder="1" applyAlignment="1" applyProtection="1">
      <alignment vertical="center"/>
    </xf>
    <xf numFmtId="182" fontId="24" fillId="0" borderId="38" xfId="5" applyNumberFormat="1" applyFont="1" applyFill="1" applyBorder="1" applyAlignment="1" applyProtection="1">
      <alignment vertical="center"/>
    </xf>
    <xf numFmtId="182" fontId="15" fillId="0" borderId="38" xfId="5" applyNumberFormat="1" applyFont="1" applyFill="1" applyBorder="1" applyAlignment="1" applyProtection="1">
      <alignment vertical="center"/>
    </xf>
    <xf numFmtId="182" fontId="24" fillId="0" borderId="49" xfId="5" applyNumberFormat="1" applyFont="1" applyFill="1" applyBorder="1" applyAlignment="1" applyProtection="1">
      <alignment vertical="center"/>
    </xf>
    <xf numFmtId="182" fontId="2" fillId="0" borderId="0" xfId="5" applyNumberFormat="1" applyFont="1" applyFill="1" applyBorder="1" applyAlignment="1"/>
    <xf numFmtId="182" fontId="2" fillId="0" borderId="0" xfId="5" applyNumberFormat="1" applyFont="1" applyFill="1" applyAlignment="1"/>
    <xf numFmtId="182" fontId="15" fillId="0" borderId="67" xfId="5" applyNumberFormat="1" applyFont="1" applyFill="1" applyBorder="1" applyAlignment="1" applyProtection="1">
      <alignment vertical="center"/>
    </xf>
    <xf numFmtId="182" fontId="15" fillId="0" borderId="49" xfId="5" applyNumberFormat="1" applyFont="1" applyFill="1" applyBorder="1" applyAlignment="1" applyProtection="1">
      <alignment vertical="center"/>
    </xf>
    <xf numFmtId="182" fontId="15" fillId="0" borderId="21" xfId="5" applyNumberFormat="1" applyFont="1" applyFill="1" applyBorder="1" applyAlignment="1" applyProtection="1">
      <alignment vertical="center"/>
    </xf>
    <xf numFmtId="182" fontId="15" fillId="0" borderId="55" xfId="5" applyNumberFormat="1" applyFont="1" applyFill="1" applyBorder="1" applyAlignment="1" applyProtection="1">
      <alignment vertical="center"/>
    </xf>
    <xf numFmtId="182" fontId="15" fillId="0" borderId="22" xfId="5" applyNumberFormat="1" applyFont="1" applyFill="1" applyBorder="1" applyAlignment="1" applyProtection="1">
      <alignment vertical="center"/>
    </xf>
    <xf numFmtId="182" fontId="15" fillId="0" borderId="39" xfId="5" applyNumberFormat="1" applyFont="1" applyFill="1" applyBorder="1" applyAlignment="1" applyProtection="1">
      <alignment vertical="center"/>
    </xf>
    <xf numFmtId="182" fontId="15" fillId="0" borderId="66" xfId="5" applyNumberFormat="1" applyFont="1" applyFill="1" applyBorder="1" applyAlignment="1" applyProtection="1">
      <alignment vertical="center"/>
    </xf>
    <xf numFmtId="0" fontId="9" fillId="0" borderId="84" xfId="6" applyFont="1" applyFill="1" applyBorder="1" applyAlignment="1">
      <alignment horizontal="center" vertical="center"/>
    </xf>
    <xf numFmtId="184" fontId="15" fillId="0" borderId="32" xfId="0" applyNumberFormat="1" applyFont="1" applyFill="1" applyBorder="1" applyAlignment="1" applyProtection="1">
      <protection locked="0"/>
    </xf>
    <xf numFmtId="184" fontId="15" fillId="0" borderId="33" xfId="5" applyNumberFormat="1" applyFont="1" applyFill="1" applyBorder="1" applyProtection="1"/>
    <xf numFmtId="177" fontId="24" fillId="0" borderId="33" xfId="5" applyNumberFormat="1" applyFont="1" applyFill="1" applyBorder="1" applyProtection="1"/>
    <xf numFmtId="184" fontId="24" fillId="0" borderId="33" xfId="5" applyNumberFormat="1" applyFont="1" applyFill="1" applyBorder="1" applyProtection="1"/>
    <xf numFmtId="180" fontId="24" fillId="0" borderId="33" xfId="5" applyNumberFormat="1" applyFont="1" applyFill="1" applyBorder="1" applyProtection="1"/>
    <xf numFmtId="180" fontId="24" fillId="0" borderId="67" xfId="5" applyNumberFormat="1" applyFont="1" applyFill="1" applyBorder="1" applyProtection="1"/>
    <xf numFmtId="0" fontId="9" fillId="0" borderId="84" xfId="6" applyNumberFormat="1" applyFont="1" applyFill="1" applyBorder="1" applyAlignment="1">
      <alignment horizontal="center" vertical="center"/>
    </xf>
    <xf numFmtId="184" fontId="15" fillId="0" borderId="34" xfId="0" applyNumberFormat="1" applyFont="1" applyFill="1" applyBorder="1" applyAlignment="1" applyProtection="1">
      <protection locked="0"/>
    </xf>
    <xf numFmtId="184" fontId="15" fillId="0" borderId="21" xfId="5" applyNumberFormat="1" applyFont="1" applyFill="1" applyBorder="1" applyProtection="1"/>
    <xf numFmtId="177" fontId="24" fillId="0" borderId="21" xfId="5" applyNumberFormat="1" applyFont="1" applyFill="1" applyBorder="1" applyProtection="1"/>
    <xf numFmtId="184" fontId="24" fillId="0" borderId="21" xfId="5" applyNumberFormat="1" applyFont="1" applyFill="1" applyBorder="1" applyProtection="1"/>
    <xf numFmtId="180" fontId="24" fillId="0" borderId="21" xfId="5" applyNumberFormat="1" applyFont="1" applyFill="1" applyBorder="1" applyProtection="1"/>
    <xf numFmtId="180" fontId="24" fillId="0" borderId="55" xfId="5" applyNumberFormat="1" applyFont="1" applyFill="1" applyBorder="1" applyProtection="1"/>
    <xf numFmtId="184" fontId="24" fillId="0" borderId="29" xfId="5" applyNumberFormat="1" applyFont="1" applyFill="1" applyBorder="1" applyProtection="1"/>
    <xf numFmtId="176" fontId="15" fillId="0" borderId="9" xfId="5" applyNumberFormat="1" applyFont="1" applyFill="1" applyBorder="1"/>
    <xf numFmtId="184" fontId="24" fillId="0" borderId="24" xfId="5" applyNumberFormat="1" applyFont="1" applyFill="1" applyBorder="1" applyProtection="1"/>
    <xf numFmtId="184" fontId="24" fillId="0" borderId="37" xfId="5" applyNumberFormat="1" applyFont="1" applyFill="1" applyBorder="1" applyProtection="1"/>
    <xf numFmtId="0" fontId="9" fillId="0" borderId="128" xfId="6" applyNumberFormat="1" applyFont="1" applyFill="1" applyBorder="1" applyAlignment="1">
      <alignment horizontal="center" vertical="center"/>
    </xf>
    <xf numFmtId="184" fontId="15" fillId="0" borderId="26" xfId="0" applyNumberFormat="1" applyFont="1" applyFill="1" applyBorder="1" applyAlignment="1" applyProtection="1">
      <protection locked="0"/>
    </xf>
    <xf numFmtId="184" fontId="15" fillId="0" borderId="29" xfId="5" applyNumberFormat="1" applyFont="1" applyFill="1" applyBorder="1" applyProtection="1"/>
    <xf numFmtId="184" fontId="15" fillId="0" borderId="129" xfId="0" applyNumberFormat="1" applyFont="1" applyFill="1" applyBorder="1" applyAlignment="1" applyProtection="1">
      <protection locked="0"/>
    </xf>
    <xf numFmtId="184" fontId="15" fillId="0" borderId="130" xfId="0" applyNumberFormat="1" applyFont="1" applyFill="1" applyBorder="1" applyAlignment="1" applyProtection="1">
      <protection locked="0"/>
    </xf>
    <xf numFmtId="177" fontId="24" fillId="0" borderId="130" xfId="0" applyNumberFormat="1" applyFont="1" applyFill="1" applyBorder="1" applyAlignment="1" applyProtection="1">
      <protection locked="0"/>
    </xf>
    <xf numFmtId="184" fontId="24" fillId="0" borderId="130" xfId="0" applyNumberFormat="1" applyFont="1" applyFill="1" applyBorder="1" applyAlignment="1" applyProtection="1">
      <protection locked="0"/>
    </xf>
    <xf numFmtId="180" fontId="24" fillId="0" borderId="130" xfId="0" applyNumberFormat="1" applyFont="1" applyFill="1" applyBorder="1" applyAlignment="1" applyProtection="1">
      <protection locked="0"/>
    </xf>
    <xf numFmtId="182" fontId="15" fillId="0" borderId="32" xfId="5" applyNumberFormat="1" applyFont="1" applyFill="1" applyBorder="1" applyProtection="1"/>
    <xf numFmtId="182" fontId="15" fillId="0" borderId="33" xfId="5" applyNumberFormat="1" applyFont="1" applyFill="1" applyBorder="1" applyProtection="1"/>
    <xf numFmtId="182" fontId="15" fillId="0" borderId="32" xfId="5" applyNumberFormat="1" applyFont="1" applyFill="1" applyBorder="1" applyAlignment="1" applyProtection="1"/>
    <xf numFmtId="0" fontId="22" fillId="0" borderId="0" xfId="5" applyFont="1" applyFill="1"/>
    <xf numFmtId="182" fontId="15" fillId="0" borderId="34" xfId="5" applyNumberFormat="1" applyFont="1" applyFill="1" applyBorder="1" applyProtection="1"/>
    <xf numFmtId="182" fontId="15" fillId="0" borderId="37" xfId="5" applyNumberFormat="1" applyFont="1" applyFill="1" applyBorder="1" applyProtection="1"/>
    <xf numFmtId="182" fontId="15" fillId="0" borderId="38" xfId="5" applyNumberFormat="1" applyFont="1" applyFill="1" applyBorder="1" applyProtection="1"/>
    <xf numFmtId="182" fontId="15" fillId="0" borderId="38" xfId="5" applyNumberFormat="1" applyFont="1" applyFill="1" applyBorder="1" applyAlignment="1" applyProtection="1"/>
    <xf numFmtId="182" fontId="15" fillId="0" borderId="39" xfId="5" applyNumberFormat="1" applyFont="1" applyFill="1" applyBorder="1" applyProtection="1"/>
    <xf numFmtId="0" fontId="22" fillId="0" borderId="0" xfId="5" applyFont="1" applyFill="1" applyBorder="1"/>
    <xf numFmtId="182" fontId="24" fillId="0" borderId="67" xfId="5" applyNumberFormat="1" applyFont="1" applyFill="1" applyBorder="1" applyAlignment="1" applyProtection="1"/>
    <xf numFmtId="182" fontId="24" fillId="0" borderId="49" xfId="5" applyNumberFormat="1" applyFont="1" applyFill="1" applyBorder="1" applyProtection="1"/>
    <xf numFmtId="182" fontId="15" fillId="0" borderId="67" xfId="5" applyNumberFormat="1" applyFont="1" applyFill="1" applyBorder="1" applyAlignment="1" applyProtection="1"/>
    <xf numFmtId="182" fontId="15" fillId="0" borderId="49" xfId="5" applyNumberFormat="1" applyFont="1" applyFill="1" applyBorder="1" applyAlignment="1" applyProtection="1"/>
    <xf numFmtId="182" fontId="15" fillId="0" borderId="49" xfId="5" applyNumberFormat="1" applyFont="1" applyFill="1" applyBorder="1" applyProtection="1"/>
    <xf numFmtId="182" fontId="15" fillId="0" borderId="66" xfId="5" applyNumberFormat="1" applyFont="1" applyFill="1" applyBorder="1" applyProtection="1"/>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0" fontId="9" fillId="0" borderId="17" xfId="0" applyFont="1" applyFill="1" applyBorder="1" applyAlignment="1">
      <alignment horizontal="center" vertical="center"/>
    </xf>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179" fontId="9" fillId="0" borderId="131" xfId="5" applyNumberFormat="1" applyFont="1" applyFill="1" applyBorder="1" applyAlignment="1">
      <alignment vertical="center"/>
    </xf>
    <xf numFmtId="179" fontId="9" fillId="0" borderId="132" xfId="5" applyNumberFormat="1" applyFont="1" applyFill="1" applyBorder="1" applyAlignment="1">
      <alignment vertical="center"/>
    </xf>
    <xf numFmtId="0" fontId="9" fillId="0" borderId="133" xfId="0" applyFont="1" applyFill="1" applyBorder="1" applyAlignment="1">
      <alignment horizontal="center" vertical="center"/>
    </xf>
    <xf numFmtId="178" fontId="22" fillId="0" borderId="0" xfId="5" applyNumberFormat="1" applyFont="1" applyFill="1" applyBorder="1"/>
    <xf numFmtId="178" fontId="22" fillId="0" borderId="0" xfId="5" applyNumberFormat="1" applyFont="1" applyFill="1"/>
    <xf numFmtId="178" fontId="2" fillId="0" borderId="0" xfId="5" applyNumberFormat="1" applyFont="1" applyFill="1" applyBorder="1"/>
    <xf numFmtId="178" fontId="2" fillId="0" borderId="0" xfId="5" applyNumberFormat="1" applyFont="1" applyFill="1"/>
    <xf numFmtId="182" fontId="9" fillId="0" borderId="33" xfId="5" applyNumberFormat="1" applyFont="1" applyFill="1" applyBorder="1" applyAlignment="1" applyProtection="1">
      <alignment vertical="center"/>
    </xf>
    <xf numFmtId="182" fontId="9" fillId="0" borderId="111" xfId="5" applyNumberFormat="1" applyFont="1" applyFill="1" applyBorder="1" applyAlignment="1" applyProtection="1">
      <alignment vertical="center"/>
    </xf>
    <xf numFmtId="0" fontId="11" fillId="0" borderId="0" xfId="5" applyFont="1" applyFill="1" applyProtection="1"/>
    <xf numFmtId="182" fontId="9" fillId="0" borderId="134" xfId="5" applyNumberFormat="1" applyFont="1" applyFill="1" applyBorder="1" applyAlignment="1">
      <alignment vertical="center"/>
    </xf>
    <xf numFmtId="182" fontId="9" fillId="0" borderId="135" xfId="5" applyNumberFormat="1" applyFont="1" applyFill="1" applyBorder="1" applyAlignment="1">
      <alignment vertical="center"/>
    </xf>
    <xf numFmtId="182" fontId="9" fillId="0" borderId="27" xfId="5" applyNumberFormat="1" applyFont="1" applyFill="1" applyBorder="1" applyAlignment="1">
      <alignment vertical="center"/>
    </xf>
    <xf numFmtId="179" fontId="9" fillId="0" borderId="27" xfId="5" applyNumberFormat="1" applyFont="1" applyFill="1" applyBorder="1" applyAlignment="1">
      <alignment vertical="center"/>
    </xf>
    <xf numFmtId="179" fontId="9" fillId="0" borderId="111" xfId="5" applyNumberFormat="1" applyFont="1" applyFill="1" applyBorder="1" applyAlignment="1">
      <alignment vertical="center"/>
    </xf>
    <xf numFmtId="0" fontId="11" fillId="0" borderId="30" xfId="0" applyFont="1" applyFill="1" applyBorder="1" applyAlignment="1">
      <alignment horizontal="center" vertical="center"/>
    </xf>
    <xf numFmtId="182" fontId="11" fillId="0" borderId="19" xfId="4" applyNumberFormat="1" applyFont="1" applyFill="1" applyBorder="1" applyAlignment="1" applyProtection="1">
      <alignment vertical="center"/>
    </xf>
    <xf numFmtId="182" fontId="11" fillId="0" borderId="32" xfId="4" applyNumberFormat="1" applyFont="1" applyFill="1" applyBorder="1" applyAlignment="1" applyProtection="1">
      <alignment vertical="center"/>
    </xf>
    <xf numFmtId="182" fontId="11" fillId="0" borderId="33" xfId="4" applyNumberFormat="1" applyFont="1" applyFill="1" applyBorder="1" applyAlignment="1" applyProtection="1">
      <alignment vertical="center"/>
    </xf>
    <xf numFmtId="0" fontId="9" fillId="0" borderId="0" xfId="0" applyFont="1" applyFill="1"/>
    <xf numFmtId="182" fontId="9" fillId="0" borderId="138" xfId="5" applyNumberFormat="1" applyFont="1" applyFill="1" applyBorder="1" applyAlignment="1">
      <alignment vertical="center"/>
    </xf>
    <xf numFmtId="182" fontId="9" fillId="0" borderId="67" xfId="5" applyNumberFormat="1" applyFont="1" applyFill="1" applyBorder="1" applyAlignment="1" applyProtection="1">
      <alignment vertical="center"/>
    </xf>
    <xf numFmtId="182" fontId="9" fillId="0" borderId="139" xfId="2" applyNumberFormat="1" applyFont="1" applyFill="1" applyBorder="1" applyProtection="1"/>
    <xf numFmtId="182" fontId="9" fillId="0" borderId="140" xfId="5" applyNumberFormat="1" applyFont="1" applyFill="1" applyBorder="1" applyProtection="1"/>
    <xf numFmtId="182" fontId="24" fillId="2" borderId="67" xfId="5" applyNumberFormat="1" applyFont="1" applyFill="1" applyBorder="1" applyAlignment="1" applyProtection="1">
      <alignment vertical="center"/>
    </xf>
    <xf numFmtId="182" fontId="24" fillId="2" borderId="49" xfId="5" applyNumberFormat="1" applyFont="1" applyFill="1" applyBorder="1" applyAlignment="1" applyProtection="1">
      <alignment vertical="center"/>
    </xf>
    <xf numFmtId="182" fontId="24" fillId="2" borderId="55" xfId="5" applyNumberFormat="1" applyFont="1" applyFill="1" applyBorder="1" applyAlignment="1" applyProtection="1">
      <alignment vertical="center"/>
    </xf>
    <xf numFmtId="182" fontId="9" fillId="0" borderId="38" xfId="3" applyNumberFormat="1" applyFont="1" applyFill="1" applyBorder="1" applyProtection="1"/>
    <xf numFmtId="182" fontId="9" fillId="0" borderId="123" xfId="3" applyNumberFormat="1" applyFont="1" applyFill="1" applyBorder="1" applyProtection="1"/>
    <xf numFmtId="182" fontId="9" fillId="0" borderId="9" xfId="5" applyNumberFormat="1" applyFont="1" applyFill="1" applyBorder="1" applyProtection="1"/>
    <xf numFmtId="182" fontId="9" fillId="0" borderId="39" xfId="5" applyNumberFormat="1" applyFont="1" applyFill="1" applyBorder="1" applyProtection="1"/>
    <xf numFmtId="182" fontId="9" fillId="0" borderId="142" xfId="2" applyNumberFormat="1" applyFont="1" applyFill="1" applyBorder="1" applyProtection="1"/>
    <xf numFmtId="182" fontId="9" fillId="0" borderId="39" xfId="2" applyNumberFormat="1" applyFont="1" applyFill="1" applyBorder="1" applyProtection="1"/>
    <xf numFmtId="182" fontId="9" fillId="0" borderId="66" xfId="2" applyNumberFormat="1" applyFont="1" applyFill="1" applyBorder="1" applyProtection="1"/>
    <xf numFmtId="0" fontId="9" fillId="0" borderId="27" xfId="0" applyFont="1" applyFill="1" applyBorder="1" applyAlignment="1">
      <alignment horizontal="center" vertical="center"/>
    </xf>
    <xf numFmtId="182" fontId="9" fillId="0" borderId="73" xfId="5" applyNumberFormat="1" applyFont="1" applyFill="1" applyBorder="1" applyAlignment="1">
      <alignment vertical="center"/>
    </xf>
    <xf numFmtId="182" fontId="9" fillId="0" borderId="86" xfId="5" applyNumberFormat="1" applyFont="1" applyFill="1" applyBorder="1" applyAlignment="1">
      <alignment vertical="center"/>
    </xf>
    <xf numFmtId="182" fontId="9" fillId="0" borderId="87" xfId="5" applyNumberFormat="1" applyFont="1" applyFill="1" applyBorder="1" applyAlignment="1">
      <alignment vertical="center"/>
    </xf>
    <xf numFmtId="182" fontId="9" fillId="0" borderId="24" xfId="5" applyNumberFormat="1" applyFont="1" applyFill="1" applyBorder="1" applyAlignment="1">
      <alignment vertical="center"/>
    </xf>
    <xf numFmtId="179" fontId="9" fillId="0" borderId="24" xfId="5" applyNumberFormat="1" applyFont="1" applyFill="1" applyBorder="1" applyAlignment="1">
      <alignment vertical="center"/>
    </xf>
    <xf numFmtId="179" fontId="9" fillId="0" borderId="87" xfId="5" applyNumberFormat="1" applyFont="1" applyFill="1" applyBorder="1" applyAlignment="1">
      <alignment vertical="center"/>
    </xf>
    <xf numFmtId="179" fontId="9" fillId="0" borderId="138" xfId="5" applyNumberFormat="1" applyFont="1" applyFill="1" applyBorder="1" applyAlignment="1">
      <alignment vertical="center"/>
    </xf>
    <xf numFmtId="182" fontId="9" fillId="0" borderId="143" xfId="5" applyNumberFormat="1" applyFont="1" applyFill="1" applyBorder="1" applyAlignment="1">
      <alignment vertical="center"/>
    </xf>
    <xf numFmtId="182" fontId="9" fillId="0" borderId="144" xfId="5" applyNumberFormat="1" applyFont="1" applyFill="1" applyBorder="1" applyAlignment="1">
      <alignment vertical="center"/>
    </xf>
    <xf numFmtId="179" fontId="9" fillId="0" borderId="145"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Alignment="1" applyProtection="1">
      <alignment horizontal="left"/>
    </xf>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30" xfId="5" applyFont="1" applyFill="1" applyBorder="1" applyAlignment="1" applyProtection="1">
      <alignment horizontal="center"/>
    </xf>
    <xf numFmtId="0" fontId="9" fillId="0" borderId="146" xfId="5" applyFont="1" applyFill="1" applyBorder="1"/>
    <xf numFmtId="0" fontId="2" fillId="0" borderId="0" xfId="5" applyFont="1" applyFill="1" applyAlignment="1">
      <alignment horizontal="left"/>
    </xf>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47" xfId="5" applyFont="1" applyFill="1" applyBorder="1" applyAlignment="1">
      <alignment horizontal="center"/>
    </xf>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48" xfId="5" applyFont="1" applyFill="1" applyBorder="1" applyAlignment="1">
      <alignment horizontal="center"/>
    </xf>
    <xf numFmtId="0" fontId="20" fillId="0" borderId="147"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147"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59" xfId="5" applyNumberFormat="1" applyFont="1" applyFill="1" applyBorder="1" applyAlignment="1">
      <alignment vertical="center"/>
    </xf>
    <xf numFmtId="179" fontId="9" fillId="0" borderId="149" xfId="5" applyNumberFormat="1" applyFont="1" applyFill="1" applyBorder="1" applyAlignment="1">
      <alignment vertical="center"/>
    </xf>
    <xf numFmtId="179" fontId="9" fillId="0" borderId="150" xfId="5" applyNumberFormat="1" applyFont="1" applyFill="1" applyBorder="1" applyAlignment="1">
      <alignment vertical="center"/>
    </xf>
    <xf numFmtId="179" fontId="9" fillId="0" borderId="151"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5" xfId="5" applyNumberFormat="1" applyFont="1" applyFill="1" applyBorder="1" applyAlignment="1">
      <alignment vertical="center"/>
    </xf>
    <xf numFmtId="179" fontId="9" fillId="0" borderId="153" xfId="5" applyNumberFormat="1" applyFont="1" applyFill="1" applyBorder="1" applyAlignment="1">
      <alignment vertical="center"/>
    </xf>
    <xf numFmtId="179" fontId="9" fillId="0" borderId="154" xfId="5" applyNumberFormat="1" applyFont="1" applyFill="1" applyBorder="1" applyAlignment="1">
      <alignment vertical="center"/>
    </xf>
    <xf numFmtId="0" fontId="9" fillId="0" borderId="25"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182" fontId="9" fillId="0" borderId="27" xfId="5" applyNumberFormat="1" applyFont="1" applyFill="1" applyBorder="1" applyAlignment="1">
      <alignment horizontal="right" vertical="center"/>
    </xf>
    <xf numFmtId="182" fontId="9" fillId="0" borderId="34" xfId="5" applyNumberFormat="1" applyFont="1" applyFill="1" applyBorder="1" applyAlignment="1">
      <alignment horizontal="right" vertical="center"/>
    </xf>
    <xf numFmtId="182" fontId="9" fillId="0" borderId="152" xfId="5" applyNumberFormat="1" applyFont="1" applyFill="1" applyBorder="1" applyAlignment="1">
      <alignment horizontal="right" vertical="center"/>
    </xf>
    <xf numFmtId="182" fontId="9" fillId="0" borderId="27" xfId="2" applyNumberFormat="1" applyFont="1" applyFill="1" applyBorder="1" applyAlignment="1" applyProtection="1">
      <alignment vertical="center"/>
    </xf>
    <xf numFmtId="182" fontId="9" fillId="0" borderId="152" xfId="5" applyNumberFormat="1" applyFont="1" applyFill="1" applyBorder="1" applyAlignment="1">
      <alignment vertical="center"/>
    </xf>
    <xf numFmtId="182" fontId="9" fillId="0" borderId="27" xfId="0" applyNumberFormat="1" applyFont="1" applyFill="1" applyBorder="1" applyAlignment="1">
      <alignment vertical="center"/>
    </xf>
    <xf numFmtId="182" fontId="9" fillId="0" borderId="155" xfId="0" applyNumberFormat="1" applyFont="1" applyFill="1" applyBorder="1" applyAlignment="1">
      <alignment vertical="center"/>
    </xf>
    <xf numFmtId="182" fontId="9" fillId="0" borderId="155" xfId="5" applyNumberFormat="1" applyFont="1" applyFill="1" applyBorder="1" applyAlignment="1">
      <alignment vertical="center"/>
    </xf>
    <xf numFmtId="0" fontId="9" fillId="0" borderId="35" xfId="5" applyFont="1" applyFill="1" applyBorder="1" applyAlignment="1">
      <alignment horizontal="center" vertical="center"/>
    </xf>
    <xf numFmtId="182" fontId="9" fillId="0" borderId="105" xfId="0" applyNumberFormat="1" applyFont="1" applyFill="1" applyBorder="1" applyAlignment="1">
      <alignment vertical="center"/>
    </xf>
    <xf numFmtId="182" fontId="9" fillId="0" borderId="154" xfId="5" applyNumberFormat="1" applyFont="1" applyFill="1" applyBorder="1" applyAlignment="1">
      <alignment vertical="center"/>
    </xf>
    <xf numFmtId="0" fontId="9" fillId="0" borderId="0" xfId="5" applyFont="1" applyFill="1" applyAlignment="1">
      <alignment horizontal="left"/>
    </xf>
    <xf numFmtId="0" fontId="9" fillId="0" borderId="9" xfId="5" applyFont="1" applyFill="1" applyBorder="1"/>
    <xf numFmtId="0" fontId="9" fillId="0" borderId="9" xfId="5" applyFont="1" applyFill="1" applyBorder="1" applyProtection="1"/>
    <xf numFmtId="0" fontId="6" fillId="0" borderId="0" xfId="5" applyFont="1" applyFill="1"/>
    <xf numFmtId="0" fontId="6" fillId="0" borderId="0" xfId="5" applyFont="1" applyFill="1" applyAlignment="1">
      <alignment horizontal="left"/>
    </xf>
    <xf numFmtId="0" fontId="9" fillId="0" borderId="0" xfId="5" applyFont="1" applyFill="1" applyProtection="1"/>
    <xf numFmtId="0" fontId="9" fillId="0" borderId="30" xfId="5" applyFont="1" applyFill="1" applyBorder="1" applyAlignment="1" applyProtection="1">
      <alignment horizontal="center"/>
    </xf>
    <xf numFmtId="0" fontId="9" fillId="0" borderId="20" xfId="5" applyFont="1" applyFill="1" applyBorder="1"/>
    <xf numFmtId="0" fontId="9" fillId="0" borderId="31" xfId="5" applyFont="1" applyFill="1" applyBorder="1" applyAlignment="1">
      <alignment vertical="center"/>
    </xf>
    <xf numFmtId="0" fontId="9" fillId="0" borderId="31" xfId="5" applyFont="1" applyFill="1" applyBorder="1"/>
    <xf numFmtId="0" fontId="9" fillId="0" borderId="16" xfId="5" applyFont="1" applyFill="1" applyBorder="1" applyAlignment="1" applyProtection="1">
      <alignment horizontal="center"/>
    </xf>
    <xf numFmtId="0" fontId="2" fillId="0" borderId="21" xfId="5" applyFont="1" applyFill="1" applyBorder="1"/>
    <xf numFmtId="0" fontId="9" fillId="0" borderId="24" xfId="5" applyFont="1" applyFill="1" applyBorder="1"/>
    <xf numFmtId="0" fontId="9" fillId="0" borderId="24" xfId="5" applyFont="1" applyFill="1" applyBorder="1" applyAlignment="1">
      <alignment vertical="center"/>
    </xf>
    <xf numFmtId="0" fontId="2" fillId="0" borderId="24" xfId="5" applyFont="1" applyFill="1" applyBorder="1"/>
    <xf numFmtId="0" fontId="2" fillId="0" borderId="27" xfId="5" applyFont="1" applyFill="1" applyBorder="1"/>
    <xf numFmtId="0" fontId="9" fillId="0" borderId="29" xfId="5" applyFont="1" applyFill="1" applyBorder="1"/>
    <xf numFmtId="0" fontId="9" fillId="0" borderId="148" xfId="5" applyFont="1" applyFill="1" applyBorder="1"/>
    <xf numFmtId="0" fontId="9" fillId="0" borderId="25" xfId="5" applyFont="1" applyFill="1" applyBorder="1"/>
    <xf numFmtId="0" fontId="9" fillId="0" borderId="0" xfId="5" applyFont="1" applyFill="1" applyBorder="1"/>
    <xf numFmtId="0" fontId="10" fillId="0" borderId="30" xfId="0" applyFont="1" applyFill="1" applyBorder="1" applyAlignment="1" applyProtection="1">
      <alignment horizontal="center" vertical="center"/>
      <protection locked="0"/>
    </xf>
    <xf numFmtId="182" fontId="14" fillId="0" borderId="0" xfId="5" applyNumberFormat="1" applyFont="1" applyFill="1"/>
    <xf numFmtId="182" fontId="9" fillId="0" borderId="152" xfId="5" applyNumberFormat="1" applyFont="1" applyFill="1" applyBorder="1" applyAlignment="1">
      <alignment horizontal="center" vertical="center"/>
    </xf>
    <xf numFmtId="182" fontId="15" fillId="0" borderId="95" xfId="5" applyNumberFormat="1" applyFont="1" applyFill="1" applyBorder="1" applyAlignment="1" applyProtection="1">
      <alignment vertical="center"/>
    </xf>
    <xf numFmtId="182" fontId="24" fillId="0" borderId="33" xfId="5" applyNumberFormat="1" applyFont="1" applyFill="1" applyBorder="1" applyProtection="1"/>
    <xf numFmtId="182" fontId="24" fillId="0" borderId="34" xfId="5" applyNumberFormat="1" applyFont="1" applyFill="1" applyBorder="1" applyProtection="1"/>
    <xf numFmtId="182" fontId="24" fillId="0" borderId="37" xfId="5" applyNumberFormat="1" applyFont="1" applyFill="1" applyBorder="1" applyProtection="1"/>
    <xf numFmtId="182" fontId="24" fillId="0" borderId="38" xfId="5" applyNumberFormat="1" applyFont="1" applyFill="1" applyBorder="1" applyAlignment="1" applyProtection="1"/>
    <xf numFmtId="182" fontId="24" fillId="0" borderId="49" xfId="5" applyNumberFormat="1" applyFont="1" applyFill="1" applyBorder="1" applyAlignment="1" applyProtection="1"/>
    <xf numFmtId="0" fontId="11" fillId="0" borderId="9" xfId="6" applyFont="1" applyFill="1" applyBorder="1" applyAlignment="1">
      <alignment horizontal="center" vertical="center"/>
    </xf>
    <xf numFmtId="182" fontId="24" fillId="0" borderId="83" xfId="5" applyNumberFormat="1" applyFont="1" applyFill="1" applyBorder="1" applyProtection="1"/>
    <xf numFmtId="182" fontId="24" fillId="0" borderId="156" xfId="5" applyNumberFormat="1" applyFont="1" applyFill="1" applyBorder="1" applyProtection="1"/>
    <xf numFmtId="182" fontId="24" fillId="0" borderId="139" xfId="5" applyNumberFormat="1" applyFont="1" applyFill="1" applyBorder="1" applyProtection="1"/>
    <xf numFmtId="0" fontId="11" fillId="0" borderId="21" xfId="0" applyFont="1" applyFill="1" applyBorder="1" applyAlignment="1">
      <alignment horizontal="center" vertical="center"/>
    </xf>
    <xf numFmtId="0" fontId="11" fillId="0" borderId="34" xfId="0" applyFont="1" applyFill="1" applyBorder="1" applyAlignment="1">
      <alignment horizontal="center" vertical="center"/>
    </xf>
    <xf numFmtId="182" fontId="11" fillId="0" borderId="24" xfId="4" applyNumberFormat="1" applyFont="1" applyFill="1" applyBorder="1" applyAlignment="1" applyProtection="1">
      <alignment vertical="center"/>
    </xf>
    <xf numFmtId="182" fontId="11" fillId="0" borderId="34" xfId="4" applyNumberFormat="1" applyFont="1" applyFill="1" applyBorder="1" applyAlignment="1" applyProtection="1">
      <alignment vertical="center"/>
    </xf>
    <xf numFmtId="182" fontId="11" fillId="0" borderId="21" xfId="4" applyNumberFormat="1" applyFont="1" applyFill="1" applyBorder="1" applyAlignment="1" applyProtection="1">
      <alignment vertical="center"/>
    </xf>
    <xf numFmtId="0" fontId="9" fillId="0" borderId="0" xfId="5" applyFont="1" applyFill="1" applyBorder="1" applyAlignment="1" applyProtection="1">
      <alignment horizontal="left"/>
    </xf>
    <xf numFmtId="182" fontId="15" fillId="2" borderId="161" xfId="0" applyNumberFormat="1" applyFont="1" applyFill="1" applyBorder="1" applyAlignment="1" applyProtection="1">
      <alignment vertical="center"/>
      <protection locked="0"/>
    </xf>
    <xf numFmtId="184" fontId="15" fillId="0" borderId="163" xfId="0" applyNumberFormat="1" applyFont="1" applyFill="1" applyBorder="1" applyAlignment="1" applyProtection="1">
      <protection locked="0"/>
    </xf>
    <xf numFmtId="0" fontId="9" fillId="0" borderId="164" xfId="5" applyFont="1" applyFill="1" applyBorder="1" applyAlignment="1" applyProtection="1">
      <alignment horizontal="center" vertical="center"/>
    </xf>
    <xf numFmtId="0" fontId="22" fillId="0" borderId="0" xfId="5" applyFont="1" applyFill="1" applyProtection="1"/>
    <xf numFmtId="179" fontId="10" fillId="0" borderId="0" xfId="0" applyNumberFormat="1" applyFont="1" applyFill="1" applyProtection="1">
      <protection locked="0"/>
    </xf>
    <xf numFmtId="0" fontId="11" fillId="0" borderId="28" xfId="5" applyFont="1" applyFill="1" applyBorder="1" applyAlignment="1" applyProtection="1">
      <alignment horizontal="center" vertical="center"/>
    </xf>
    <xf numFmtId="0" fontId="11" fillId="0" borderId="52" xfId="5" applyFont="1" applyFill="1" applyBorder="1" applyAlignment="1" applyProtection="1">
      <alignment horizontal="center" vertical="center"/>
    </xf>
    <xf numFmtId="181" fontId="9" fillId="0" borderId="59" xfId="5" applyNumberFormat="1" applyFont="1" applyFill="1" applyBorder="1" applyAlignment="1" applyProtection="1">
      <alignment vertical="center"/>
    </xf>
    <xf numFmtId="181" fontId="9" fillId="0" borderId="166" xfId="5" applyNumberFormat="1" applyFont="1" applyFill="1" applyBorder="1" applyAlignment="1" applyProtection="1">
      <alignment vertical="center"/>
    </xf>
    <xf numFmtId="181" fontId="9" fillId="0" borderId="54" xfId="5" applyNumberFormat="1" applyFont="1" applyFill="1" applyBorder="1" applyAlignment="1" applyProtection="1">
      <alignment vertical="center"/>
    </xf>
    <xf numFmtId="181" fontId="9" fillId="0" borderId="109" xfId="5" applyNumberFormat="1" applyFont="1" applyFill="1" applyBorder="1" applyAlignment="1" applyProtection="1">
      <alignment vertical="center"/>
    </xf>
    <xf numFmtId="181" fontId="9" fillId="0" borderId="33" xfId="2" applyNumberFormat="1" applyFont="1" applyFill="1" applyBorder="1" applyAlignment="1" applyProtection="1">
      <alignment vertical="center"/>
    </xf>
    <xf numFmtId="182" fontId="9" fillId="0" borderId="20" xfId="5" applyNumberFormat="1" applyFont="1" applyFill="1" applyBorder="1" applyAlignment="1" applyProtection="1">
      <alignment vertical="center"/>
    </xf>
    <xf numFmtId="181" fontId="9" fillId="0" borderId="111" xfId="2" applyNumberFormat="1" applyFont="1" applyFill="1" applyBorder="1" applyAlignment="1" applyProtection="1">
      <alignment vertical="center"/>
    </xf>
    <xf numFmtId="181" fontId="9" fillId="0" borderId="19" xfId="2" applyNumberFormat="1" applyFont="1" applyFill="1" applyBorder="1" applyAlignment="1" applyProtection="1">
      <alignment vertical="center"/>
    </xf>
    <xf numFmtId="181" fontId="9" fillId="0" borderId="67" xfId="2" applyNumberFormat="1" applyFont="1" applyFill="1" applyBorder="1" applyAlignment="1" applyProtection="1">
      <alignment vertical="center"/>
    </xf>
    <xf numFmtId="181" fontId="9" fillId="0" borderId="21" xfId="2" applyNumberFormat="1" applyFont="1" applyFill="1" applyBorder="1" applyAlignment="1" applyProtection="1">
      <alignment vertical="center"/>
    </xf>
    <xf numFmtId="181" fontId="9" fillId="0" borderId="138" xfId="2" applyNumberFormat="1" applyFont="1" applyFill="1" applyBorder="1" applyAlignment="1" applyProtection="1">
      <alignment vertical="center"/>
    </xf>
    <xf numFmtId="181" fontId="9" fillId="0" borderId="24" xfId="2" applyNumberFormat="1" applyFont="1" applyFill="1" applyBorder="1" applyAlignment="1" applyProtection="1">
      <alignment vertical="center"/>
    </xf>
    <xf numFmtId="181" fontId="9" fillId="0" borderId="55" xfId="2" applyNumberFormat="1" applyFont="1" applyFill="1" applyBorder="1" applyAlignment="1" applyProtection="1">
      <alignment vertical="center"/>
    </xf>
    <xf numFmtId="181" fontId="9" fillId="0" borderId="36" xfId="2" applyNumberFormat="1" applyFont="1" applyFill="1" applyBorder="1" applyAlignment="1" applyProtection="1">
      <alignment vertical="center"/>
    </xf>
    <xf numFmtId="182" fontId="9" fillId="0" borderId="37" xfId="5" applyNumberFormat="1" applyFont="1" applyFill="1" applyBorder="1" applyAlignment="1" applyProtection="1">
      <alignment vertical="center"/>
    </xf>
    <xf numFmtId="181" fontId="9" fillId="0" borderId="154" xfId="2" applyNumberFormat="1" applyFont="1" applyFill="1" applyBorder="1" applyAlignment="1" applyProtection="1">
      <alignment vertical="center"/>
    </xf>
    <xf numFmtId="181" fontId="9" fillId="0" borderId="153" xfId="2" applyNumberFormat="1" applyFont="1" applyFill="1" applyBorder="1" applyAlignment="1" applyProtection="1">
      <alignment vertical="center"/>
    </xf>
    <xf numFmtId="181" fontId="9" fillId="0" borderId="100" xfId="2" applyNumberFormat="1" applyFont="1" applyFill="1" applyBorder="1" applyAlignment="1" applyProtection="1">
      <alignment vertical="center"/>
    </xf>
    <xf numFmtId="182" fontId="9" fillId="0" borderId="21" xfId="5" applyNumberFormat="1" applyFont="1" applyFill="1" applyBorder="1" applyAlignment="1" applyProtection="1">
      <alignment vertical="center"/>
    </xf>
    <xf numFmtId="182" fontId="9" fillId="0" borderId="152" xfId="5" applyNumberFormat="1" applyFont="1" applyFill="1" applyBorder="1" applyAlignment="1" applyProtection="1">
      <alignment vertical="center"/>
    </xf>
    <xf numFmtId="182" fontId="9" fillId="0" borderId="55" xfId="5" applyNumberFormat="1" applyFont="1" applyFill="1" applyBorder="1" applyAlignment="1" applyProtection="1">
      <alignment vertical="center"/>
    </xf>
    <xf numFmtId="182" fontId="9" fillId="0" borderId="36" xfId="5" applyNumberFormat="1" applyFont="1" applyFill="1" applyBorder="1" applyAlignment="1" applyProtection="1">
      <alignment vertical="center"/>
    </xf>
    <xf numFmtId="182" fontId="9" fillId="0" borderId="154" xfId="5" applyNumberFormat="1" applyFont="1" applyFill="1" applyBorder="1" applyAlignment="1" applyProtection="1">
      <alignment vertical="center"/>
    </xf>
    <xf numFmtId="182" fontId="9" fillId="0" borderId="100" xfId="5" applyNumberFormat="1" applyFont="1" applyFill="1" applyBorder="1" applyAlignment="1" applyProtection="1">
      <alignment vertical="center"/>
    </xf>
    <xf numFmtId="182" fontId="9" fillId="0" borderId="111" xfId="2" applyNumberFormat="1" applyFont="1" applyFill="1" applyBorder="1" applyProtection="1"/>
    <xf numFmtId="182" fontId="9" fillId="0" borderId="67" xfId="5" applyNumberFormat="1" applyFont="1" applyFill="1" applyBorder="1" applyProtection="1"/>
    <xf numFmtId="182" fontId="9" fillId="0" borderId="22" xfId="2" applyNumberFormat="1" applyFont="1" applyFill="1" applyBorder="1" applyProtection="1"/>
    <xf numFmtId="182" fontId="9" fillId="0" borderId="136" xfId="3" applyNumberFormat="1" applyFont="1" applyFill="1" applyBorder="1" applyProtection="1"/>
    <xf numFmtId="182" fontId="9" fillId="0" borderId="111" xfId="3" applyNumberFormat="1" applyFont="1" applyFill="1" applyBorder="1" applyProtection="1"/>
    <xf numFmtId="182" fontId="9" fillId="0" borderId="22" xfId="3" applyNumberFormat="1" applyFont="1" applyFill="1" applyBorder="1" applyProtection="1"/>
    <xf numFmtId="182" fontId="9" fillId="0" borderId="142" xfId="3" applyNumberFormat="1" applyFont="1" applyFill="1" applyBorder="1" applyProtection="1"/>
    <xf numFmtId="182" fontId="9" fillId="0" borderId="39" xfId="3" applyNumberFormat="1" applyFont="1" applyFill="1" applyBorder="1" applyProtection="1"/>
    <xf numFmtId="182" fontId="9" fillId="0" borderId="66" xfId="3" applyNumberFormat="1" applyFont="1" applyFill="1" applyBorder="1" applyProtection="1"/>
    <xf numFmtId="182" fontId="9" fillId="0" borderId="167" xfId="2" applyNumberFormat="1" applyFont="1" applyFill="1" applyBorder="1" applyProtection="1"/>
    <xf numFmtId="182" fontId="9" fillId="0" borderId="168" xfId="2" applyNumberFormat="1" applyFont="1" applyFill="1" applyBorder="1" applyProtection="1"/>
    <xf numFmtId="182" fontId="9" fillId="0" borderId="21" xfId="5" applyNumberFormat="1" applyFont="1" applyFill="1" applyBorder="1" applyProtection="1"/>
    <xf numFmtId="182" fontId="9" fillId="0" borderId="152" xfId="2" applyNumberFormat="1" applyFont="1" applyFill="1" applyBorder="1" applyProtection="1"/>
    <xf numFmtId="182" fontId="9" fillId="0" borderId="55" xfId="5" applyNumberFormat="1" applyFont="1" applyFill="1" applyBorder="1" applyProtection="1"/>
    <xf numFmtId="182" fontId="9" fillId="0" borderId="169" xfId="2" applyNumberFormat="1" applyFont="1" applyFill="1" applyBorder="1" applyProtection="1"/>
    <xf numFmtId="182" fontId="9" fillId="0" borderId="147" xfId="2" applyNumberFormat="1" applyFont="1" applyFill="1" applyBorder="1" applyProtection="1"/>
    <xf numFmtId="182" fontId="9" fillId="0" borderId="70" xfId="5" applyNumberFormat="1" applyFont="1" applyFill="1" applyBorder="1" applyProtection="1"/>
    <xf numFmtId="182" fontId="11" fillId="0" borderId="33" xfId="5" applyNumberFormat="1" applyFont="1" applyFill="1" applyBorder="1" applyProtection="1"/>
    <xf numFmtId="182" fontId="11" fillId="0" borderId="67" xfId="5" applyNumberFormat="1" applyFont="1" applyFill="1" applyBorder="1" applyProtection="1"/>
    <xf numFmtId="182" fontId="11" fillId="0" borderId="37" xfId="5" applyNumberFormat="1" applyFont="1" applyFill="1" applyBorder="1" applyProtection="1"/>
    <xf numFmtId="182" fontId="11" fillId="0" borderId="49" xfId="5" applyNumberFormat="1" applyFont="1" applyFill="1" applyBorder="1" applyProtection="1"/>
    <xf numFmtId="182" fontId="9" fillId="0" borderId="170" xfId="2" applyNumberFormat="1" applyFont="1" applyFill="1" applyBorder="1" applyProtection="1"/>
    <xf numFmtId="182" fontId="9" fillId="0" borderId="171" xfId="2" applyNumberFormat="1" applyFont="1" applyFill="1" applyBorder="1" applyProtection="1"/>
    <xf numFmtId="182" fontId="9" fillId="0" borderId="172" xfId="5" applyNumberFormat="1" applyFont="1" applyFill="1" applyBorder="1" applyProtection="1"/>
    <xf numFmtId="182" fontId="9" fillId="0" borderId="173" xfId="5" applyNumberFormat="1" applyFont="1" applyFill="1" applyBorder="1" applyProtection="1"/>
    <xf numFmtId="182" fontId="9" fillId="0" borderId="58" xfId="2" applyNumberFormat="1" applyFont="1" applyFill="1" applyBorder="1" applyProtection="1"/>
    <xf numFmtId="182" fontId="9" fillId="0" borderId="174" xfId="5" applyNumberFormat="1" applyFont="1" applyFill="1" applyBorder="1" applyProtection="1"/>
    <xf numFmtId="182" fontId="9" fillId="0" borderId="108" xfId="5" applyNumberFormat="1" applyFont="1" applyFill="1" applyBorder="1" applyProtection="1"/>
    <xf numFmtId="182" fontId="9" fillId="0" borderId="28" xfId="2" applyNumberFormat="1" applyFont="1" applyFill="1" applyBorder="1" applyProtection="1"/>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182" fontId="9" fillId="0" borderId="175" xfId="5" applyNumberFormat="1" applyFont="1" applyFill="1" applyBorder="1" applyProtection="1"/>
    <xf numFmtId="182" fontId="9" fillId="0" borderId="176" xfId="2" applyNumberFormat="1" applyFont="1" applyFill="1" applyBorder="1" applyProtection="1"/>
    <xf numFmtId="182" fontId="9" fillId="0" borderId="175" xfId="2" applyNumberFormat="1" applyFont="1" applyFill="1" applyBorder="1" applyProtection="1"/>
    <xf numFmtId="182" fontId="9" fillId="0" borderId="177" xfId="2" applyNumberFormat="1" applyFont="1" applyFill="1" applyBorder="1" applyProtection="1"/>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4" xfId="5" applyNumberFormat="1" applyFont="1" applyFill="1" applyBorder="1" applyAlignment="1" applyProtection="1">
      <alignment horizontal="center" vertical="center"/>
    </xf>
    <xf numFmtId="0" fontId="15" fillId="0" borderId="164" xfId="5" applyFont="1" applyFill="1" applyBorder="1" applyAlignment="1" applyProtection="1">
      <alignment horizontal="center" vertical="center" wrapText="1"/>
    </xf>
    <xf numFmtId="0" fontId="15" fillId="0" borderId="164" xfId="5" applyFont="1" applyFill="1" applyBorder="1" applyAlignment="1" applyProtection="1">
      <alignment horizontal="center" vertical="center"/>
    </xf>
    <xf numFmtId="0" fontId="15" fillId="0" borderId="164" xfId="5" applyFont="1" applyFill="1" applyBorder="1" applyAlignment="1">
      <alignment horizontal="center" vertical="center"/>
    </xf>
    <xf numFmtId="182" fontId="15" fillId="0" borderId="82" xfId="5" applyNumberFormat="1" applyFont="1" applyFill="1" applyBorder="1" applyAlignment="1" applyProtection="1">
      <alignment vertical="center"/>
    </xf>
    <xf numFmtId="0" fontId="9" fillId="0" borderId="18" xfId="0" applyFont="1" applyFill="1" applyBorder="1" applyAlignment="1">
      <alignment horizontal="center" vertical="center"/>
    </xf>
    <xf numFmtId="182" fontId="15" fillId="0" borderId="18" xfId="5" applyNumberFormat="1" applyFont="1" applyFill="1" applyBorder="1" applyAlignment="1" applyProtection="1">
      <alignment vertical="center"/>
    </xf>
    <xf numFmtId="182" fontId="15" fillId="0" borderId="9" xfId="5" applyNumberFormat="1" applyFont="1" applyFill="1" applyBorder="1" applyAlignment="1" applyProtection="1">
      <alignment vertical="center"/>
    </xf>
    <xf numFmtId="182" fontId="15" fillId="0" borderId="78" xfId="5" applyNumberFormat="1" applyFont="1" applyFill="1" applyBorder="1" applyAlignment="1" applyProtection="1">
      <alignment vertical="center"/>
    </xf>
    <xf numFmtId="0" fontId="9" fillId="0" borderId="4" xfId="0" applyFont="1" applyFill="1" applyBorder="1" applyAlignment="1">
      <alignment horizontal="center" vertical="center"/>
    </xf>
    <xf numFmtId="182" fontId="15" fillId="0" borderId="4" xfId="5" applyNumberFormat="1" applyFont="1" applyFill="1" applyBorder="1" applyAlignment="1" applyProtection="1">
      <alignment vertical="center"/>
    </xf>
    <xf numFmtId="0" fontId="9" fillId="0" borderId="7" xfId="6" applyNumberFormat="1" applyFont="1" applyFill="1" applyBorder="1" applyAlignment="1">
      <alignment horizontal="center" vertical="center"/>
    </xf>
    <xf numFmtId="182" fontId="15" fillId="0" borderId="7" xfId="5" applyNumberFormat="1" applyFont="1" applyFill="1" applyBorder="1" applyAlignment="1" applyProtection="1">
      <alignment vertical="center"/>
    </xf>
    <xf numFmtId="182" fontId="15" fillId="0" borderId="7" xfId="5" applyNumberFormat="1" applyFont="1" applyFill="1" applyBorder="1" applyAlignment="1">
      <alignment vertical="center"/>
    </xf>
    <xf numFmtId="0" fontId="9" fillId="0" borderId="13" xfId="6" applyNumberFormat="1" applyFont="1" applyFill="1" applyBorder="1" applyAlignment="1">
      <alignment horizontal="center" vertical="center"/>
    </xf>
    <xf numFmtId="179" fontId="9" fillId="0" borderId="181" xfId="0" applyNumberFormat="1" applyFont="1" applyFill="1" applyBorder="1" applyAlignment="1" applyProtection="1">
      <alignment horizontal="center" vertical="center" wrapText="1"/>
      <protection locked="0"/>
    </xf>
    <xf numFmtId="0" fontId="9" fillId="0" borderId="182" xfId="6" applyNumberFormat="1" applyFont="1" applyFill="1" applyBorder="1" applyAlignment="1">
      <alignment horizontal="center" vertical="center"/>
    </xf>
    <xf numFmtId="182" fontId="15" fillId="0" borderId="182" xfId="5" applyNumberFormat="1" applyFont="1" applyFill="1" applyBorder="1" applyAlignment="1" applyProtection="1">
      <alignment vertical="center"/>
    </xf>
    <xf numFmtId="182" fontId="15" fillId="0" borderId="182" xfId="5" applyNumberFormat="1" applyFont="1" applyFill="1" applyBorder="1" applyAlignment="1">
      <alignment vertical="center"/>
    </xf>
    <xf numFmtId="179" fontId="9" fillId="0" borderId="76" xfId="0" applyNumberFormat="1" applyFont="1" applyFill="1" applyBorder="1" applyAlignment="1" applyProtection="1">
      <alignment horizontal="center" vertical="center" wrapText="1"/>
      <protection locked="0"/>
    </xf>
    <xf numFmtId="182" fontId="15" fillId="0" borderId="13" xfId="5" applyNumberFormat="1" applyFont="1" applyFill="1" applyBorder="1" applyAlignment="1" applyProtection="1">
      <alignment vertical="center"/>
    </xf>
    <xf numFmtId="182" fontId="15" fillId="0" borderId="13" xfId="5" applyNumberFormat="1" applyFont="1" applyFill="1" applyBorder="1" applyAlignment="1">
      <alignment vertical="center"/>
    </xf>
    <xf numFmtId="179" fontId="9" fillId="0" borderId="14" xfId="0" applyNumberFormat="1" applyFont="1" applyFill="1" applyBorder="1" applyAlignment="1" applyProtection="1">
      <alignment horizontal="center" vertical="center" wrapText="1"/>
      <protection locked="0"/>
    </xf>
    <xf numFmtId="0" fontId="28" fillId="0" borderId="183" xfId="0" applyFont="1" applyFill="1" applyBorder="1" applyAlignment="1">
      <alignment horizontal="center" vertical="center"/>
    </xf>
    <xf numFmtId="179" fontId="9" fillId="0" borderId="82" xfId="0" applyNumberFormat="1" applyFont="1" applyFill="1" applyBorder="1" applyAlignment="1" applyProtection="1">
      <alignment horizontal="center" vertical="center" wrapText="1"/>
      <protection locked="0"/>
    </xf>
    <xf numFmtId="182" fontId="15" fillId="0" borderId="82" xfId="5" applyNumberFormat="1" applyFont="1" applyFill="1" applyBorder="1" applyAlignment="1">
      <alignment vertical="center"/>
    </xf>
    <xf numFmtId="182" fontId="15" fillId="0" borderId="164" xfId="5" applyNumberFormat="1" applyFont="1" applyFill="1" applyBorder="1" applyAlignment="1" applyProtection="1">
      <alignment vertical="center"/>
    </xf>
    <xf numFmtId="182" fontId="15" fillId="0" borderId="79" xfId="5" applyNumberFormat="1" applyFont="1" applyFill="1" applyBorder="1" applyAlignment="1" applyProtection="1">
      <alignment vertical="center"/>
    </xf>
    <xf numFmtId="179" fontId="9" fillId="0" borderId="9"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184" xfId="0" applyNumberFormat="1" applyFont="1" applyFill="1" applyBorder="1" applyAlignment="1">
      <alignment vertical="center"/>
    </xf>
    <xf numFmtId="179" fontId="9" fillId="0" borderId="185" xfId="0" applyNumberFormat="1" applyFont="1" applyFill="1" applyBorder="1" applyAlignment="1">
      <alignment vertical="center"/>
    </xf>
    <xf numFmtId="182" fontId="24" fillId="0" borderId="182" xfId="5" applyNumberFormat="1" applyFont="1" applyFill="1" applyBorder="1" applyAlignment="1" applyProtection="1">
      <alignment vertical="center"/>
    </xf>
    <xf numFmtId="0" fontId="9" fillId="0" borderId="182"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179" fontId="9" fillId="0" borderId="9" xfId="5" applyNumberFormat="1" applyFont="1" applyFill="1" applyBorder="1" applyAlignment="1">
      <alignment vertical="center"/>
    </xf>
    <xf numFmtId="182" fontId="15" fillId="0" borderId="80" xfId="5" applyNumberFormat="1" applyFont="1" applyFill="1" applyBorder="1" applyAlignment="1">
      <alignment vertical="center"/>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0"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54" xfId="5" applyNumberFormat="1" applyFont="1" applyFill="1" applyBorder="1" applyAlignment="1">
      <alignment vertical="center"/>
    </xf>
    <xf numFmtId="182" fontId="9" fillId="0" borderId="59" xfId="5" applyNumberFormat="1" applyFont="1" applyFill="1" applyBorder="1" applyAlignment="1">
      <alignment vertical="center"/>
    </xf>
    <xf numFmtId="182" fontId="9" fillId="0" borderId="33" xfId="5" applyNumberFormat="1" applyFont="1" applyFill="1" applyBorder="1" applyAlignment="1">
      <alignment vertical="center"/>
    </xf>
    <xf numFmtId="182" fontId="9" fillId="0" borderId="20" xfId="5" applyNumberFormat="1" applyFont="1" applyFill="1" applyBorder="1" applyAlignment="1">
      <alignment vertical="center"/>
    </xf>
    <xf numFmtId="182" fontId="9" fillId="0" borderId="30" xfId="5" applyNumberFormat="1" applyFont="1" applyFill="1" applyBorder="1" applyAlignment="1">
      <alignment vertical="center"/>
    </xf>
    <xf numFmtId="182" fontId="9" fillId="0" borderId="188" xfId="5" applyNumberFormat="1" applyFont="1" applyFill="1" applyBorder="1" applyAlignment="1">
      <alignment vertical="center"/>
    </xf>
    <xf numFmtId="182" fontId="9" fillId="0" borderId="189" xfId="5" applyNumberFormat="1" applyFont="1" applyFill="1" applyBorder="1" applyAlignment="1">
      <alignment vertical="center"/>
    </xf>
    <xf numFmtId="182" fontId="9" fillId="0" borderId="190" xfId="5" applyNumberFormat="1" applyFont="1" applyFill="1" applyBorder="1" applyAlignment="1">
      <alignment vertical="center"/>
    </xf>
    <xf numFmtId="182" fontId="9" fillId="0" borderId="191" xfId="5" applyNumberFormat="1" applyFont="1" applyFill="1" applyBorder="1" applyAlignment="1">
      <alignment vertical="center"/>
    </xf>
    <xf numFmtId="182" fontId="9" fillId="0" borderId="192" xfId="5" applyNumberFormat="1" applyFont="1" applyFill="1" applyBorder="1" applyAlignment="1">
      <alignment vertical="center"/>
    </xf>
    <xf numFmtId="182" fontId="9" fillId="0" borderId="193" xfId="5" applyNumberFormat="1" applyFont="1" applyFill="1" applyBorder="1" applyAlignment="1">
      <alignment vertical="center"/>
    </xf>
    <xf numFmtId="182" fontId="9" fillId="0" borderId="105" xfId="5" applyNumberFormat="1" applyFont="1" applyFill="1" applyBorder="1" applyAlignment="1">
      <alignment vertical="center"/>
    </xf>
    <xf numFmtId="182" fontId="9" fillId="0" borderId="194" xfId="5" applyNumberFormat="1" applyFont="1" applyFill="1" applyBorder="1" applyAlignment="1">
      <alignment vertical="center"/>
    </xf>
    <xf numFmtId="182" fontId="9" fillId="0" borderId="40" xfId="5" applyNumberFormat="1" applyFont="1" applyFill="1" applyBorder="1" applyAlignment="1">
      <alignment vertical="center"/>
    </xf>
    <xf numFmtId="182" fontId="9" fillId="0" borderId="195" xfId="5" applyNumberFormat="1" applyFont="1" applyFill="1" applyBorder="1" applyAlignment="1">
      <alignment vertical="center"/>
    </xf>
    <xf numFmtId="182" fontId="9" fillId="0" borderId="196" xfId="5" applyNumberFormat="1" applyFont="1" applyFill="1" applyBorder="1" applyAlignment="1">
      <alignment vertical="center"/>
    </xf>
    <xf numFmtId="182" fontId="9" fillId="0" borderId="52" xfId="5" applyNumberFormat="1" applyFont="1" applyFill="1" applyBorder="1" applyAlignment="1">
      <alignment vertical="center"/>
    </xf>
    <xf numFmtId="182" fontId="9" fillId="0" borderId="197" xfId="5" applyNumberFormat="1" applyFont="1" applyFill="1" applyBorder="1" applyAlignment="1">
      <alignment vertical="center"/>
    </xf>
    <xf numFmtId="182" fontId="9" fillId="0" borderId="153" xfId="5" applyNumberFormat="1" applyFont="1" applyFill="1" applyBorder="1" applyAlignment="1">
      <alignment vertical="center"/>
    </xf>
    <xf numFmtId="0" fontId="9" fillId="0" borderId="31" xfId="0" applyFont="1" applyFill="1" applyBorder="1" applyAlignment="1" applyProtection="1">
      <alignment horizontal="center" vertical="center"/>
      <protection locked="0"/>
    </xf>
    <xf numFmtId="182" fontId="9" fillId="0" borderId="24" xfId="5" applyNumberFormat="1" applyFont="1" applyFill="1" applyBorder="1" applyAlignment="1" applyProtection="1">
      <alignment vertical="center"/>
    </xf>
    <xf numFmtId="182" fontId="9" fillId="0" borderId="87" xfId="5" applyNumberFormat="1" applyFont="1" applyFill="1" applyBorder="1" applyAlignment="1" applyProtection="1">
      <alignment vertical="center"/>
    </xf>
    <xf numFmtId="0" fontId="11" fillId="0" borderId="38" xfId="5" applyFont="1" applyFill="1" applyBorder="1" applyAlignment="1" applyProtection="1">
      <alignment horizontal="center" vertical="center"/>
    </xf>
    <xf numFmtId="182" fontId="9" fillId="0" borderId="4" xfId="5" applyNumberFormat="1" applyFont="1" applyFill="1" applyBorder="1" applyAlignment="1">
      <alignment vertical="center"/>
    </xf>
    <xf numFmtId="0" fontId="9" fillId="0" borderId="0" xfId="5" applyFont="1" applyFill="1" applyAlignment="1" applyProtection="1">
      <alignment horizontal="left"/>
    </xf>
    <xf numFmtId="0" fontId="16" fillId="0" borderId="0" xfId="5" applyFont="1" applyFill="1" applyBorder="1" applyAlignment="1" applyProtection="1"/>
    <xf numFmtId="22" fontId="9" fillId="0" borderId="0" xfId="5" applyNumberFormat="1" applyFont="1" applyFill="1" applyAlignment="1" applyProtection="1">
      <alignment horizontal="center"/>
    </xf>
    <xf numFmtId="0" fontId="9" fillId="0" borderId="207" xfId="5" applyFont="1" applyFill="1" applyBorder="1" applyAlignment="1" applyProtection="1">
      <alignment horizontal="center" vertical="center"/>
    </xf>
    <xf numFmtId="0" fontId="9" fillId="0" borderId="164" xfId="5" applyFont="1" applyFill="1" applyBorder="1" applyAlignment="1">
      <alignment horizontal="center" vertical="center"/>
    </xf>
    <xf numFmtId="0" fontId="9" fillId="0" borderId="178"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06" xfId="5" applyFont="1" applyFill="1" applyBorder="1" applyAlignment="1">
      <alignment horizontal="center" vertical="center"/>
    </xf>
    <xf numFmtId="0" fontId="9" fillId="0" borderId="208"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08"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06" xfId="5" applyFont="1" applyFill="1" applyBorder="1" applyAlignment="1">
      <alignment vertical="center"/>
    </xf>
    <xf numFmtId="0" fontId="9" fillId="0" borderId="208" xfId="5" applyFont="1" applyFill="1" applyBorder="1" applyAlignment="1">
      <alignment vertical="center"/>
    </xf>
    <xf numFmtId="0" fontId="9" fillId="0" borderId="71" xfId="5" applyFont="1" applyFill="1" applyBorder="1" applyAlignment="1">
      <alignment horizontal="center" vertical="center"/>
    </xf>
    <xf numFmtId="0" fontId="9" fillId="0" borderId="91" xfId="5" applyFont="1" applyFill="1" applyBorder="1" applyAlignment="1">
      <alignment horizontal="center" vertical="center"/>
    </xf>
    <xf numFmtId="0" fontId="9" fillId="0" borderId="76" xfId="5" applyFont="1" applyFill="1" applyBorder="1" applyAlignment="1">
      <alignment horizontal="center" vertical="center"/>
    </xf>
    <xf numFmtId="0" fontId="9" fillId="0" borderId="186" xfId="5" applyFont="1" applyFill="1" applyBorder="1" applyAlignment="1">
      <alignment horizontal="center" vertical="center"/>
    </xf>
    <xf numFmtId="179" fontId="9" fillId="0" borderId="53" xfId="5" applyNumberFormat="1" applyFont="1" applyFill="1" applyBorder="1" applyAlignment="1">
      <alignment vertical="center"/>
    </xf>
    <xf numFmtId="179" fontId="9" fillId="0" borderId="209" xfId="5" applyNumberFormat="1" applyFont="1" applyFill="1" applyBorder="1" applyAlignment="1">
      <alignment vertical="center"/>
    </xf>
    <xf numFmtId="179" fontId="9" fillId="0" borderId="210" xfId="5" applyNumberFormat="1" applyFont="1" applyFill="1" applyBorder="1" applyAlignment="1">
      <alignment vertical="center"/>
    </xf>
    <xf numFmtId="179" fontId="9" fillId="0" borderId="211" xfId="5" applyNumberFormat="1" applyFont="1" applyFill="1" applyBorder="1" applyAlignment="1">
      <alignment vertical="center"/>
    </xf>
    <xf numFmtId="179" fontId="9" fillId="0" borderId="212" xfId="5" applyNumberFormat="1" applyFont="1" applyFill="1" applyBorder="1" applyAlignment="1">
      <alignment vertical="center"/>
    </xf>
    <xf numFmtId="179" fontId="9" fillId="0" borderId="30" xfId="5" applyNumberFormat="1" applyFont="1" applyFill="1" applyBorder="1" applyAlignment="1">
      <alignment vertical="center"/>
    </xf>
    <xf numFmtId="179" fontId="9" fillId="0" borderId="26" xfId="5" applyNumberFormat="1" applyFont="1" applyFill="1" applyBorder="1" applyAlignment="1">
      <alignment vertical="center"/>
    </xf>
    <xf numFmtId="179" fontId="9" fillId="0" borderId="21" xfId="5" applyNumberFormat="1" applyFont="1" applyFill="1" applyBorder="1" applyAlignment="1">
      <alignment vertical="center"/>
    </xf>
    <xf numFmtId="179" fontId="9" fillId="0" borderId="192" xfId="5" applyNumberFormat="1" applyFont="1" applyFill="1" applyBorder="1" applyAlignment="1">
      <alignment vertical="center"/>
    </xf>
    <xf numFmtId="179" fontId="9" fillId="0" borderId="213" xfId="5" applyNumberFormat="1" applyFont="1" applyFill="1" applyBorder="1" applyAlignment="1">
      <alignment vertical="center"/>
    </xf>
    <xf numFmtId="182" fontId="9" fillId="0" borderId="21" xfId="5" applyNumberFormat="1" applyFont="1" applyFill="1" applyBorder="1" applyAlignment="1">
      <alignment horizontal="right" vertical="center"/>
    </xf>
    <xf numFmtId="182" fontId="9" fillId="0" borderId="214" xfId="5" applyNumberFormat="1" applyFont="1" applyFill="1" applyBorder="1" applyAlignment="1">
      <alignment horizontal="right" vertical="center"/>
    </xf>
    <xf numFmtId="0" fontId="9" fillId="0" borderId="171" xfId="5" applyFont="1" applyFill="1" applyBorder="1" applyAlignment="1" applyProtection="1">
      <alignment horizontal="center" vertical="center"/>
    </xf>
    <xf numFmtId="182" fontId="9" fillId="0" borderId="171" xfId="5" applyNumberFormat="1" applyFont="1" applyFill="1" applyBorder="1" applyAlignment="1">
      <alignment horizontal="right" vertical="center"/>
    </xf>
    <xf numFmtId="182" fontId="9" fillId="0" borderId="172" xfId="5" applyNumberFormat="1" applyFont="1" applyFill="1" applyBorder="1" applyAlignment="1">
      <alignment horizontal="right" vertical="center"/>
    </xf>
    <xf numFmtId="182" fontId="9" fillId="0" borderId="7" xfId="5" applyNumberFormat="1" applyFont="1" applyFill="1" applyBorder="1" applyAlignment="1">
      <alignment horizontal="right" vertical="center"/>
    </xf>
    <xf numFmtId="182" fontId="9" fillId="0" borderId="216" xfId="5" applyNumberFormat="1" applyFont="1" applyFill="1" applyBorder="1" applyAlignment="1">
      <alignment horizontal="right" vertical="center"/>
    </xf>
    <xf numFmtId="182" fontId="9" fillId="0" borderId="28" xfId="5" applyNumberFormat="1" applyFont="1" applyFill="1" applyBorder="1" applyAlignment="1">
      <alignment vertical="center"/>
    </xf>
    <xf numFmtId="182" fontId="9" fillId="0" borderId="26" xfId="5" applyNumberFormat="1" applyFont="1" applyFill="1" applyBorder="1" applyAlignment="1">
      <alignment vertical="center"/>
    </xf>
    <xf numFmtId="0" fontId="9" fillId="0" borderId="21" xfId="5" applyFont="1" applyFill="1" applyBorder="1" applyAlignment="1" applyProtection="1">
      <alignment horizontal="center" vertical="center"/>
    </xf>
    <xf numFmtId="182" fontId="9" fillId="0" borderId="84" xfId="5" applyNumberFormat="1" applyFont="1" applyFill="1" applyBorder="1" applyAlignment="1">
      <alignment vertical="center"/>
    </xf>
    <xf numFmtId="179" fontId="9" fillId="0" borderId="78" xfId="5" applyNumberFormat="1" applyFont="1" applyFill="1" applyBorder="1" applyAlignment="1">
      <alignment vertical="center"/>
    </xf>
    <xf numFmtId="182" fontId="9" fillId="0" borderId="217" xfId="5" applyNumberFormat="1" applyFont="1" applyFill="1" applyBorder="1" applyAlignment="1">
      <alignment vertical="center"/>
    </xf>
    <xf numFmtId="182" fontId="9" fillId="0" borderId="171" xfId="5" applyNumberFormat="1" applyFont="1" applyFill="1" applyBorder="1" applyAlignment="1">
      <alignment vertical="center"/>
    </xf>
    <xf numFmtId="182" fontId="9" fillId="0" borderId="215" xfId="5" applyNumberFormat="1" applyFont="1" applyFill="1" applyBorder="1" applyAlignment="1">
      <alignment vertical="center"/>
    </xf>
    <xf numFmtId="182" fontId="9" fillId="0" borderId="64" xfId="5" applyNumberFormat="1" applyFont="1" applyFill="1" applyBorder="1" applyAlignment="1">
      <alignment vertical="center"/>
    </xf>
    <xf numFmtId="182" fontId="9" fillId="0" borderId="7" xfId="5" quotePrefix="1" applyNumberFormat="1" applyFont="1" applyFill="1" applyBorder="1" applyAlignment="1">
      <alignment vertical="center"/>
    </xf>
    <xf numFmtId="182" fontId="9" fillId="0" borderId="204" xfId="5" applyNumberFormat="1" applyFont="1" applyFill="1" applyBorder="1" applyAlignment="1">
      <alignment vertical="center"/>
    </xf>
    <xf numFmtId="182" fontId="9" fillId="0" borderId="219" xfId="5" applyNumberFormat="1" applyFont="1" applyFill="1" applyBorder="1" applyAlignment="1">
      <alignment vertical="center"/>
    </xf>
    <xf numFmtId="0" fontId="9" fillId="0" borderId="30" xfId="5" applyFont="1" applyFill="1" applyBorder="1" applyAlignment="1" applyProtection="1">
      <alignment horizontal="center" vertical="center"/>
    </xf>
    <xf numFmtId="0" fontId="9" fillId="0" borderId="20" xfId="5" applyFont="1" applyFill="1" applyBorder="1" applyAlignment="1">
      <alignment vertical="center"/>
    </xf>
    <xf numFmtId="0" fontId="9" fillId="0" borderId="146" xfId="5" applyFont="1" applyFill="1" applyBorder="1" applyAlignment="1">
      <alignment vertical="center"/>
    </xf>
    <xf numFmtId="0" fontId="2" fillId="0" borderId="21" xfId="5" applyFont="1" applyFill="1" applyBorder="1" applyAlignment="1">
      <alignment vertical="center"/>
    </xf>
    <xf numFmtId="0" fontId="2" fillId="0" borderId="24" xfId="5" applyFont="1" applyFill="1" applyBorder="1" applyAlignment="1">
      <alignment vertical="center"/>
    </xf>
    <xf numFmtId="0" fontId="2" fillId="0" borderId="27" xfId="5" applyFont="1" applyFill="1" applyBorder="1" applyAlignment="1">
      <alignment vertical="center"/>
    </xf>
    <xf numFmtId="0" fontId="2" fillId="0" borderId="0" xfId="5" applyFont="1" applyFill="1" applyBorder="1" applyAlignment="1">
      <alignment vertical="center"/>
    </xf>
    <xf numFmtId="0" fontId="9" fillId="0" borderId="147" xfId="5" applyFont="1" applyFill="1" applyBorder="1" applyAlignment="1">
      <alignment horizontal="center" vertical="center"/>
    </xf>
    <xf numFmtId="0" fontId="9" fillId="0" borderId="21" xfId="5" applyFont="1" applyFill="1" applyBorder="1" applyAlignment="1">
      <alignment vertical="center"/>
    </xf>
    <xf numFmtId="0" fontId="9" fillId="0" borderId="148" xfId="5" applyFont="1" applyFill="1" applyBorder="1" applyAlignment="1">
      <alignment vertical="center"/>
    </xf>
    <xf numFmtId="0" fontId="9" fillId="0" borderId="28" xfId="5" applyFont="1" applyFill="1" applyBorder="1" applyAlignment="1">
      <alignment horizontal="center" vertical="center"/>
    </xf>
    <xf numFmtId="0" fontId="9" fillId="0" borderId="147" xfId="5" applyFont="1" applyFill="1" applyBorder="1" applyAlignment="1">
      <alignment vertical="center"/>
    </xf>
    <xf numFmtId="182" fontId="15" fillId="0" borderId="0" xfId="5" applyNumberFormat="1" applyFont="1" applyFill="1"/>
    <xf numFmtId="0" fontId="9" fillId="0" borderId="207" xfId="5" applyFont="1" applyFill="1" applyBorder="1" applyAlignment="1" applyProtection="1">
      <alignment horizontal="center"/>
    </xf>
    <xf numFmtId="0" fontId="9" fillId="0" borderId="178" xfId="5" applyFont="1" applyFill="1" applyBorder="1"/>
    <xf numFmtId="0" fontId="9" fillId="0" borderId="208" xfId="5" applyFont="1" applyFill="1" applyBorder="1" applyAlignment="1">
      <alignment horizontal="center"/>
    </xf>
    <xf numFmtId="0" fontId="9" fillId="0" borderId="206" xfId="5" applyFont="1" applyFill="1" applyBorder="1" applyAlignment="1">
      <alignment horizontal="center"/>
    </xf>
    <xf numFmtId="0" fontId="20" fillId="0" borderId="208" xfId="5" applyFont="1" applyFill="1" applyBorder="1" applyAlignment="1">
      <alignment horizontal="center"/>
    </xf>
    <xf numFmtId="0" fontId="9" fillId="0" borderId="16" xfId="5" applyFont="1" applyFill="1" applyBorder="1" applyProtection="1"/>
    <xf numFmtId="0" fontId="9" fillId="0" borderId="206" xfId="5" applyFont="1" applyFill="1" applyBorder="1"/>
    <xf numFmtId="0" fontId="9" fillId="0" borderId="208" xfId="5" applyFont="1" applyFill="1" applyBorder="1"/>
    <xf numFmtId="0" fontId="9" fillId="0" borderId="71" xfId="5" applyFont="1" applyFill="1" applyBorder="1" applyAlignment="1">
      <alignment horizontal="center"/>
    </xf>
    <xf numFmtId="0" fontId="9" fillId="0" borderId="51" xfId="5" applyFont="1" applyFill="1" applyBorder="1" applyAlignment="1">
      <alignment horizontal="center"/>
    </xf>
    <xf numFmtId="0" fontId="9" fillId="0" borderId="76" xfId="5" applyFont="1" applyFill="1" applyBorder="1" applyAlignment="1">
      <alignment horizontal="center"/>
    </xf>
    <xf numFmtId="0" fontId="9" fillId="0" borderId="186" xfId="5" applyFont="1" applyFill="1" applyBorder="1" applyAlignment="1">
      <alignment horizontal="center"/>
    </xf>
    <xf numFmtId="179" fontId="9" fillId="0" borderId="16" xfId="5" applyNumberFormat="1" applyFont="1" applyFill="1" applyBorder="1" applyAlignment="1">
      <alignment vertical="center"/>
    </xf>
    <xf numFmtId="179" fontId="9" fillId="0" borderId="25" xfId="5" applyNumberFormat="1" applyFont="1" applyFill="1" applyBorder="1" applyAlignment="1">
      <alignment vertical="center"/>
    </xf>
    <xf numFmtId="179" fontId="9" fillId="0" borderId="148" xfId="5" applyNumberFormat="1" applyFont="1" applyFill="1" applyBorder="1" applyAlignment="1">
      <alignment vertical="center"/>
    </xf>
    <xf numFmtId="179" fontId="9" fillId="0" borderId="195" xfId="5" applyNumberFormat="1" applyFont="1" applyFill="1" applyBorder="1" applyAlignment="1">
      <alignment vertical="center"/>
    </xf>
    <xf numFmtId="179" fontId="9" fillId="0" borderId="220" xfId="5" applyNumberFormat="1" applyFont="1" applyFill="1" applyBorder="1" applyAlignment="1">
      <alignment vertical="center"/>
    </xf>
    <xf numFmtId="179" fontId="9" fillId="0" borderId="221" xfId="5" applyNumberFormat="1" applyFont="1" applyFill="1" applyBorder="1" applyAlignment="1">
      <alignment vertical="center"/>
    </xf>
    <xf numFmtId="182" fontId="9" fillId="0" borderId="131" xfId="5" applyNumberFormat="1" applyFont="1" applyFill="1" applyBorder="1" applyAlignment="1">
      <alignment vertical="center"/>
    </xf>
    <xf numFmtId="182" fontId="9" fillId="0" borderId="137" xfId="5" applyNumberFormat="1" applyFont="1" applyFill="1" applyBorder="1" applyAlignment="1">
      <alignment vertical="center"/>
    </xf>
    <xf numFmtId="182" fontId="9" fillId="0" borderId="0" xfId="5" applyNumberFormat="1" applyFont="1" applyFill="1" applyBorder="1" applyAlignment="1">
      <alignment vertical="center"/>
    </xf>
    <xf numFmtId="182" fontId="9" fillId="0" borderId="86" xfId="5" applyNumberFormat="1" applyFont="1" applyFill="1" applyBorder="1" applyAlignment="1">
      <alignment horizontal="right" vertical="center"/>
    </xf>
    <xf numFmtId="182" fontId="9" fillId="0" borderId="138" xfId="5" applyNumberFormat="1" applyFont="1" applyFill="1" applyBorder="1" applyAlignment="1">
      <alignment horizontal="right" vertical="center"/>
    </xf>
    <xf numFmtId="182" fontId="9" fillId="0" borderId="87" xfId="5" applyNumberFormat="1" applyFont="1" applyFill="1" applyBorder="1" applyAlignment="1">
      <alignment horizontal="right" vertical="center"/>
    </xf>
    <xf numFmtId="182" fontId="9" fillId="0" borderId="145" xfId="5" applyNumberFormat="1" applyFont="1" applyFill="1" applyBorder="1" applyAlignment="1">
      <alignment horizontal="right" vertical="center"/>
    </xf>
    <xf numFmtId="185" fontId="9" fillId="0" borderId="196" xfId="5" applyNumberFormat="1" applyFont="1" applyFill="1" applyBorder="1" applyAlignment="1">
      <alignment vertical="center"/>
    </xf>
    <xf numFmtId="0" fontId="28" fillId="0" borderId="34" xfId="5" applyFont="1" applyFill="1" applyBorder="1" applyAlignment="1" applyProtection="1">
      <alignment horizontal="center" vertical="center" shrinkToFit="1"/>
    </xf>
    <xf numFmtId="182" fontId="9" fillId="0" borderId="84" xfId="0" applyNumberFormat="1" applyFont="1" applyFill="1" applyBorder="1" applyAlignment="1">
      <alignment vertical="center"/>
    </xf>
    <xf numFmtId="182" fontId="9" fillId="0" borderId="203" xfId="5" quotePrefix="1" applyNumberFormat="1" applyFont="1" applyFill="1" applyBorder="1" applyAlignment="1">
      <alignment vertical="center"/>
    </xf>
    <xf numFmtId="182" fontId="9" fillId="0" borderId="89" xfId="5" applyNumberFormat="1" applyFont="1" applyFill="1" applyBorder="1" applyAlignment="1">
      <alignment vertical="center"/>
    </xf>
    <xf numFmtId="0" fontId="9" fillId="0" borderId="222" xfId="5" applyFont="1" applyFill="1" applyBorder="1" applyAlignment="1">
      <alignment horizontal="center" vertical="center"/>
    </xf>
    <xf numFmtId="182" fontId="9" fillId="0" borderId="94" xfId="5" applyNumberFormat="1" applyFont="1" applyFill="1" applyBorder="1" applyAlignment="1">
      <alignment vertical="center"/>
    </xf>
    <xf numFmtId="0" fontId="9" fillId="0" borderId="0" xfId="5" applyFont="1" applyFill="1" applyBorder="1" applyAlignment="1">
      <alignment horizontal="center"/>
    </xf>
    <xf numFmtId="0" fontId="9" fillId="0" borderId="28" xfId="5" applyFont="1" applyFill="1" applyBorder="1" applyAlignment="1">
      <alignment horizontal="center"/>
    </xf>
    <xf numFmtId="182" fontId="9" fillId="2" borderId="195" xfId="5" applyNumberFormat="1" applyFont="1" applyFill="1" applyBorder="1" applyAlignment="1" applyProtection="1">
      <alignment horizontal="center" vertical="center"/>
    </xf>
    <xf numFmtId="182" fontId="9" fillId="2" borderId="206" xfId="5" applyNumberFormat="1" applyFont="1" applyFill="1" applyBorder="1" applyAlignment="1" applyProtection="1">
      <alignment horizontal="center" vertical="center"/>
    </xf>
    <xf numFmtId="182" fontId="9" fillId="2" borderId="76" xfId="5" applyNumberFormat="1" applyFont="1" applyFill="1" applyBorder="1" applyAlignment="1" applyProtection="1">
      <alignment horizontal="right" vertical="center"/>
    </xf>
    <xf numFmtId="182" fontId="15" fillId="2" borderId="194" xfId="5" applyNumberFormat="1" applyFont="1" applyFill="1" applyBorder="1" applyAlignment="1" applyProtection="1">
      <alignment vertical="center"/>
    </xf>
    <xf numFmtId="182" fontId="15" fillId="2" borderId="223" xfId="0" applyNumberFormat="1" applyFont="1" applyFill="1" applyBorder="1" applyAlignment="1" applyProtection="1">
      <alignment vertical="center"/>
      <protection locked="0"/>
    </xf>
    <xf numFmtId="182" fontId="15" fillId="2" borderId="224" xfId="5" applyNumberFormat="1" applyFont="1" applyFill="1" applyBorder="1" applyAlignment="1" applyProtection="1">
      <alignment vertical="center"/>
    </xf>
    <xf numFmtId="182" fontId="15" fillId="2" borderId="131" xfId="5" applyNumberFormat="1" applyFont="1" applyFill="1" applyBorder="1" applyAlignment="1" applyProtection="1">
      <alignment vertical="center"/>
    </xf>
    <xf numFmtId="182" fontId="15" fillId="2" borderId="206" xfId="5" applyNumberFormat="1" applyFont="1" applyFill="1" applyBorder="1" applyAlignment="1" applyProtection="1">
      <alignment vertical="center"/>
    </xf>
    <xf numFmtId="182" fontId="15" fillId="2" borderId="198" xfId="5" applyNumberFormat="1" applyFont="1" applyFill="1" applyBorder="1" applyAlignment="1" applyProtection="1">
      <alignment vertical="center"/>
    </xf>
    <xf numFmtId="182" fontId="24" fillId="0" borderId="194" xfId="5" applyNumberFormat="1" applyFont="1" applyFill="1" applyBorder="1" applyAlignment="1" applyProtection="1">
      <alignment vertical="center"/>
    </xf>
    <xf numFmtId="182" fontId="9" fillId="2" borderId="225" xfId="5" applyNumberFormat="1" applyFont="1" applyFill="1" applyBorder="1" applyAlignment="1" applyProtection="1">
      <alignment horizontal="center" vertical="center"/>
    </xf>
    <xf numFmtId="182" fontId="9" fillId="2" borderId="158" xfId="5" applyNumberFormat="1" applyFont="1" applyFill="1" applyBorder="1" applyAlignment="1" applyProtection="1">
      <alignment horizontal="center" vertical="center"/>
    </xf>
    <xf numFmtId="182" fontId="9" fillId="2" borderId="226" xfId="5" applyNumberFormat="1" applyFont="1" applyFill="1" applyBorder="1" applyAlignment="1" applyProtection="1">
      <alignment horizontal="right" vertical="center"/>
    </xf>
    <xf numFmtId="182" fontId="15" fillId="2" borderId="168" xfId="5" applyNumberFormat="1" applyFont="1" applyFill="1" applyBorder="1" applyAlignment="1" applyProtection="1">
      <alignment vertical="center"/>
    </xf>
    <xf numFmtId="182" fontId="15" fillId="2" borderId="227" xfId="5" applyNumberFormat="1" applyFont="1" applyFill="1" applyBorder="1" applyAlignment="1" applyProtection="1">
      <alignment vertical="center"/>
    </xf>
    <xf numFmtId="182" fontId="15" fillId="2" borderId="136" xfId="5" applyNumberFormat="1" applyFont="1" applyFill="1" applyBorder="1" applyAlignment="1" applyProtection="1">
      <alignment vertical="center"/>
    </xf>
    <xf numFmtId="182" fontId="15" fillId="2" borderId="158" xfId="5" applyNumberFormat="1" applyFont="1" applyFill="1" applyBorder="1" applyAlignment="1" applyProtection="1">
      <alignment vertical="center"/>
    </xf>
    <xf numFmtId="182" fontId="15" fillId="2" borderId="228" xfId="5" applyNumberFormat="1" applyFont="1" applyFill="1" applyBorder="1" applyAlignment="1" applyProtection="1">
      <alignment vertical="center"/>
    </xf>
    <xf numFmtId="182" fontId="15" fillId="0" borderId="168" xfId="5" applyNumberFormat="1" applyFont="1" applyFill="1" applyBorder="1" applyAlignment="1" applyProtection="1">
      <alignment vertical="center"/>
    </xf>
    <xf numFmtId="182" fontId="24" fillId="0" borderId="168" xfId="5" applyNumberFormat="1" applyFont="1" applyFill="1" applyBorder="1" applyAlignment="1" applyProtection="1">
      <alignment vertical="center"/>
    </xf>
    <xf numFmtId="0" fontId="9" fillId="2" borderId="90" xfId="5" applyFont="1" applyFill="1" applyBorder="1" applyAlignment="1" applyProtection="1">
      <alignment vertical="center"/>
    </xf>
    <xf numFmtId="182" fontId="15" fillId="2" borderId="96" xfId="5" applyNumberFormat="1" applyFont="1" applyFill="1" applyBorder="1" applyAlignment="1" applyProtection="1">
      <alignment vertical="center"/>
    </xf>
    <xf numFmtId="182" fontId="15" fillId="0" borderId="93" xfId="5" applyNumberFormat="1" applyFont="1" applyFill="1" applyBorder="1" applyAlignment="1" applyProtection="1">
      <alignment vertical="center"/>
    </xf>
    <xf numFmtId="182" fontId="15" fillId="0" borderId="86" xfId="5" applyNumberFormat="1" applyFont="1" applyFill="1" applyBorder="1" applyAlignment="1" applyProtection="1">
      <alignment vertical="center"/>
    </xf>
    <xf numFmtId="182" fontId="15" fillId="0" borderId="96" xfId="5" applyNumberFormat="1" applyFont="1" applyFill="1" applyBorder="1" applyAlignment="1" applyProtection="1">
      <alignment vertical="center"/>
    </xf>
    <xf numFmtId="0" fontId="9" fillId="2" borderId="225" xfId="5" applyFont="1" applyFill="1" applyBorder="1" applyAlignment="1" applyProtection="1">
      <alignment horizontal="center" vertical="center"/>
    </xf>
    <xf numFmtId="0" fontId="9" fillId="2" borderId="158" xfId="5" applyFont="1" applyFill="1" applyBorder="1" applyAlignment="1" applyProtection="1">
      <alignment horizontal="center" vertical="center"/>
    </xf>
    <xf numFmtId="0" fontId="9" fillId="2" borderId="230" xfId="5" applyFont="1" applyFill="1" applyBorder="1" applyAlignment="1" applyProtection="1">
      <alignment horizontal="center" vertical="center"/>
    </xf>
    <xf numFmtId="178" fontId="15" fillId="2" borderId="0" xfId="5" applyNumberFormat="1" applyFont="1" applyFill="1" applyBorder="1"/>
    <xf numFmtId="182" fontId="15" fillId="2" borderId="231" xfId="5" applyNumberFormat="1" applyFont="1" applyFill="1" applyBorder="1" applyAlignment="1" applyProtection="1">
      <alignment vertical="center"/>
    </xf>
    <xf numFmtId="182" fontId="15" fillId="2" borderId="161" xfId="5" applyNumberFormat="1" applyFont="1" applyFill="1" applyBorder="1" applyAlignment="1" applyProtection="1">
      <alignment vertical="center"/>
    </xf>
    <xf numFmtId="182" fontId="15" fillId="2" borderId="159" xfId="5" applyNumberFormat="1" applyFont="1" applyFill="1" applyBorder="1" applyAlignment="1" applyProtection="1">
      <alignment vertical="center"/>
    </xf>
    <xf numFmtId="182" fontId="15" fillId="0" borderId="136" xfId="5" applyNumberFormat="1" applyFont="1" applyFill="1" applyBorder="1" applyAlignment="1" applyProtection="1">
      <alignment vertical="center"/>
    </xf>
    <xf numFmtId="182" fontId="15" fillId="0" borderId="159" xfId="5" applyNumberFormat="1" applyFont="1" applyFill="1" applyBorder="1" applyAlignment="1" applyProtection="1">
      <alignment vertical="center"/>
    </xf>
    <xf numFmtId="182" fontId="15" fillId="0" borderId="231" xfId="5" applyNumberFormat="1" applyFont="1" applyFill="1" applyBorder="1" applyAlignment="1" applyProtection="1">
      <alignment vertical="center"/>
    </xf>
    <xf numFmtId="179" fontId="11" fillId="0" borderId="22" xfId="0" applyNumberFormat="1" applyFont="1" applyFill="1" applyBorder="1" applyAlignment="1" applyProtection="1">
      <alignment horizontal="center" vertical="center" wrapText="1"/>
      <protection locked="0"/>
    </xf>
    <xf numFmtId="179" fontId="32" fillId="0" borderId="0" xfId="0" applyNumberFormat="1" applyFont="1" applyFill="1" applyProtection="1">
      <protection locked="0"/>
    </xf>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110"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0"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07" xfId="5" applyFont="1" applyFill="1" applyBorder="1" applyAlignment="1" applyProtection="1">
      <alignment horizontal="center" vertical="center"/>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182" fontId="24" fillId="0" borderId="39" xfId="5" applyNumberFormat="1" applyFont="1" applyFill="1" applyBorder="1" applyProtection="1"/>
    <xf numFmtId="182" fontId="24" fillId="0" borderId="22" xfId="5" applyNumberFormat="1" applyFont="1" applyFill="1" applyBorder="1" applyProtection="1"/>
    <xf numFmtId="182" fontId="24" fillId="0" borderId="66" xfId="5" applyNumberFormat="1" applyFont="1" applyFill="1" applyBorder="1" applyProtection="1"/>
    <xf numFmtId="182" fontId="24" fillId="0" borderId="39" xfId="5" applyNumberFormat="1" applyFont="1" applyFill="1" applyBorder="1" applyAlignment="1" applyProtection="1"/>
    <xf numFmtId="182" fontId="24" fillId="0" borderId="30" xfId="5" applyNumberFormat="1" applyFont="1" applyFill="1" applyBorder="1" applyProtection="1"/>
    <xf numFmtId="182" fontId="24" fillId="0" borderId="58" xfId="5" applyNumberFormat="1" applyFont="1" applyFill="1" applyBorder="1" applyProtection="1"/>
    <xf numFmtId="0" fontId="11" fillId="0" borderId="232" xfId="6" applyNumberFormat="1" applyFont="1" applyFill="1" applyBorder="1" applyAlignment="1">
      <alignment horizontal="center" vertical="center"/>
    </xf>
    <xf numFmtId="182" fontId="24" fillId="0" borderId="59" xfId="5" applyNumberFormat="1" applyFont="1" applyFill="1" applyBorder="1" applyProtection="1"/>
    <xf numFmtId="179" fontId="11" fillId="0" borderId="39" xfId="0" applyNumberFormat="1" applyFont="1" applyFill="1" applyBorder="1" applyAlignment="1" applyProtection="1">
      <alignment horizontal="center" vertical="center" wrapText="1"/>
      <protection locked="0"/>
    </xf>
    <xf numFmtId="0" fontId="11" fillId="0" borderId="167" xfId="6" applyNumberFormat="1" applyFont="1" applyFill="1" applyBorder="1" applyAlignment="1">
      <alignment horizontal="center" vertical="center"/>
    </xf>
    <xf numFmtId="0" fontId="25" fillId="0" borderId="233" xfId="6" applyNumberFormat="1" applyFont="1" applyFill="1" applyBorder="1" applyAlignment="1">
      <alignment horizontal="center" vertical="center"/>
    </xf>
    <xf numFmtId="182" fontId="24" fillId="0" borderId="50" xfId="5" applyNumberFormat="1" applyFont="1" applyFill="1" applyBorder="1" applyProtection="1"/>
    <xf numFmtId="0" fontId="25" fillId="0" borderId="9" xfId="6" applyNumberFormat="1" applyFont="1" applyFill="1" applyBorder="1" applyAlignment="1">
      <alignment horizontal="center" vertical="center"/>
    </xf>
    <xf numFmtId="0" fontId="25" fillId="0" borderId="9" xfId="6" applyFont="1" applyFill="1" applyBorder="1" applyAlignment="1">
      <alignment horizontal="center" vertical="center"/>
    </xf>
    <xf numFmtId="0" fontId="11" fillId="0" borderId="233" xfId="6" applyFont="1" applyFill="1" applyBorder="1" applyAlignment="1">
      <alignment horizontal="center" vertical="center"/>
    </xf>
    <xf numFmtId="0" fontId="11" fillId="0" borderId="234" xfId="0" applyFont="1" applyFill="1" applyBorder="1" applyAlignment="1">
      <alignment horizontal="center" vertical="center" textRotation="255"/>
    </xf>
    <xf numFmtId="0" fontId="26" fillId="0" borderId="116" xfId="0" applyFont="1" applyFill="1" applyBorder="1" applyAlignment="1">
      <alignment horizontal="center" vertical="center"/>
    </xf>
    <xf numFmtId="0" fontId="11" fillId="0" borderId="4" xfId="6" applyFont="1" applyFill="1" applyBorder="1" applyAlignment="1">
      <alignment horizontal="center" vertical="center"/>
    </xf>
    <xf numFmtId="182" fontId="24" fillId="0" borderId="43" xfId="5" applyNumberFormat="1" applyFont="1" applyFill="1" applyBorder="1" applyProtection="1"/>
    <xf numFmtId="182" fontId="24" fillId="0" borderId="42" xfId="5" applyNumberFormat="1" applyFont="1" applyFill="1" applyBorder="1" applyProtection="1"/>
    <xf numFmtId="182" fontId="24" fillId="0" borderId="43" xfId="5" applyNumberFormat="1" applyFont="1" applyFill="1" applyBorder="1" applyAlignment="1" applyProtection="1"/>
    <xf numFmtId="182" fontId="24" fillId="0" borderId="101" xfId="5" applyNumberFormat="1" applyFont="1" applyFill="1" applyBorder="1" applyAlignment="1" applyProtection="1"/>
    <xf numFmtId="0" fontId="22" fillId="0" borderId="23" xfId="5" applyFont="1" applyFill="1" applyBorder="1"/>
    <xf numFmtId="179" fontId="33" fillId="0" borderId="0" xfId="0" applyNumberFormat="1" applyFont="1" applyFill="1" applyProtection="1">
      <protection locked="0"/>
    </xf>
    <xf numFmtId="179" fontId="9" fillId="0" borderId="157" xfId="0" applyNumberFormat="1" applyFont="1" applyFill="1" applyBorder="1" applyAlignment="1" applyProtection="1">
      <alignment horizontal="center" vertical="center" wrapText="1"/>
      <protection locked="0"/>
    </xf>
    <xf numFmtId="179" fontId="9" fillId="0" borderId="129"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1" xfId="5" applyFont="1" applyFill="1" applyBorder="1" applyAlignment="1" applyProtection="1">
      <alignment vertical="center"/>
    </xf>
    <xf numFmtId="0" fontId="9" fillId="0" borderId="236" xfId="5" applyFont="1" applyFill="1" applyBorder="1" applyAlignment="1" applyProtection="1">
      <alignment vertical="center"/>
    </xf>
    <xf numFmtId="0" fontId="9" fillId="0" borderId="237"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38" xfId="5" applyFont="1" applyFill="1" applyBorder="1" applyAlignment="1" applyProtection="1">
      <alignment horizontal="center" vertical="center"/>
    </xf>
    <xf numFmtId="0" fontId="9" fillId="0" borderId="74" xfId="5" applyFont="1" applyFill="1" applyBorder="1" applyAlignment="1" applyProtection="1">
      <alignment horizontal="center" vertical="center"/>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39" xfId="5" applyFont="1" applyFill="1" applyBorder="1" applyAlignment="1" applyProtection="1">
      <alignment horizontal="center" vertical="center"/>
    </xf>
    <xf numFmtId="0" fontId="9" fillId="0" borderId="75" xfId="5" applyFont="1" applyFill="1" applyBorder="1" applyAlignment="1" applyProtection="1">
      <alignment horizontal="center" vertical="center"/>
    </xf>
    <xf numFmtId="184" fontId="15" fillId="0" borderId="46" xfId="5" applyNumberFormat="1" applyFont="1" applyFill="1" applyBorder="1" applyProtection="1"/>
    <xf numFmtId="184" fontId="15" fillId="0" borderId="228" xfId="5" applyNumberFormat="1" applyFont="1" applyFill="1" applyBorder="1" applyProtection="1"/>
    <xf numFmtId="184" fontId="15" fillId="0" borderId="98" xfId="5" applyNumberFormat="1" applyFont="1" applyFill="1" applyBorder="1" applyProtection="1"/>
    <xf numFmtId="184" fontId="24" fillId="0" borderId="46" xfId="5" applyNumberFormat="1" applyFont="1" applyFill="1" applyBorder="1" applyProtection="1"/>
    <xf numFmtId="177" fontId="24" fillId="0" borderId="46" xfId="5" applyNumberFormat="1" applyFont="1" applyFill="1" applyBorder="1" applyProtection="1"/>
    <xf numFmtId="180" fontId="24" fillId="0" borderId="46" xfId="5" applyNumberFormat="1" applyFont="1" applyFill="1" applyBorder="1" applyProtection="1"/>
    <xf numFmtId="180" fontId="24" fillId="0" borderId="48" xfId="5" applyNumberFormat="1" applyFont="1" applyFill="1" applyBorder="1" applyProtection="1"/>
    <xf numFmtId="180" fontId="15" fillId="0" borderId="0" xfId="5" applyNumberFormat="1" applyFont="1" applyFill="1" applyBorder="1" applyProtection="1"/>
    <xf numFmtId="184" fontId="15" fillId="0" borderId="73" xfId="5" applyNumberFormat="1" applyFont="1" applyFill="1" applyBorder="1" applyProtection="1"/>
    <xf numFmtId="184" fontId="15" fillId="0" borderId="159" xfId="5" applyNumberFormat="1" applyFont="1" applyFill="1" applyBorder="1" applyProtection="1"/>
    <xf numFmtId="184" fontId="15" fillId="0" borderId="86" xfId="5" applyNumberFormat="1" applyFont="1" applyFill="1" applyBorder="1" applyProtection="1"/>
    <xf numFmtId="184" fontId="15" fillId="0" borderId="88" xfId="5" applyNumberFormat="1" applyFont="1" applyFill="1" applyBorder="1" applyProtection="1"/>
    <xf numFmtId="177" fontId="24" fillId="0" borderId="24" xfId="5" applyNumberFormat="1" applyFont="1" applyFill="1" applyBorder="1" applyProtection="1"/>
    <xf numFmtId="179" fontId="9" fillId="0" borderId="83" xfId="0" applyNumberFormat="1" applyFont="1" applyFill="1" applyBorder="1" applyAlignment="1" applyProtection="1">
      <alignment horizontal="center" vertical="center" wrapText="1"/>
      <protection locked="0"/>
    </xf>
    <xf numFmtId="0" fontId="9" fillId="0" borderId="171" xfId="6" applyNumberFormat="1" applyFont="1" applyFill="1" applyBorder="1" applyAlignment="1">
      <alignment horizontal="center" vertical="center"/>
    </xf>
    <xf numFmtId="184" fontId="15" fillId="0" borderId="136" xfId="5" applyNumberFormat="1" applyFont="1" applyFill="1" applyBorder="1" applyProtection="1"/>
    <xf numFmtId="184" fontId="15" fillId="0" borderId="93" xfId="5" applyNumberFormat="1" applyFont="1" applyFill="1" applyBorder="1" applyProtection="1"/>
    <xf numFmtId="184" fontId="15" fillId="0" borderId="106" xfId="5" applyNumberFormat="1" applyFont="1" applyFill="1" applyBorder="1" applyProtection="1"/>
    <xf numFmtId="177" fontId="24" fillId="0" borderId="19" xfId="5" applyNumberFormat="1" applyFont="1" applyFill="1" applyBorder="1" applyProtection="1"/>
    <xf numFmtId="0" fontId="9" fillId="0" borderId="244" xfId="6" applyNumberFormat="1" applyFont="1" applyFill="1" applyBorder="1" applyAlignment="1">
      <alignment horizontal="center" vertical="center"/>
    </xf>
    <xf numFmtId="184" fontId="15" fillId="0" borderId="50" xfId="0" applyNumberFormat="1" applyFont="1" applyFill="1" applyBorder="1" applyAlignment="1" applyProtection="1">
      <protection locked="0"/>
    </xf>
    <xf numFmtId="184" fontId="15" fillId="0" borderId="245" xfId="5" applyNumberFormat="1" applyFont="1" applyFill="1" applyBorder="1" applyProtection="1"/>
    <xf numFmtId="184" fontId="15" fillId="0" borderId="246" xfId="5" applyNumberFormat="1" applyFont="1" applyFill="1" applyBorder="1" applyProtection="1"/>
    <xf numFmtId="184" fontId="15" fillId="0" borderId="247" xfId="5" applyNumberFormat="1" applyFont="1" applyFill="1" applyBorder="1" applyProtection="1"/>
    <xf numFmtId="177" fontId="24" fillId="0" borderId="248" xfId="5" applyNumberFormat="1" applyFont="1" applyFill="1" applyBorder="1" applyProtection="1"/>
    <xf numFmtId="184" fontId="24" fillId="0" borderId="245" xfId="5" applyNumberFormat="1" applyFont="1" applyFill="1" applyBorder="1" applyProtection="1"/>
    <xf numFmtId="177" fontId="24" fillId="0" borderId="245" xfId="5" applyNumberFormat="1" applyFont="1" applyFill="1" applyBorder="1" applyProtection="1"/>
    <xf numFmtId="180" fontId="24" fillId="0" borderId="245" xfId="5" applyNumberFormat="1" applyFont="1" applyFill="1" applyBorder="1" applyProtection="1"/>
    <xf numFmtId="180" fontId="24" fillId="0" borderId="249" xfId="5" applyNumberFormat="1" applyFont="1" applyFill="1" applyBorder="1" applyProtection="1"/>
    <xf numFmtId="179" fontId="9" fillId="0" borderId="39" xfId="0" applyNumberFormat="1" applyFont="1" applyFill="1" applyBorder="1" applyAlignment="1" applyProtection="1">
      <alignment horizontal="center" vertical="center" wrapText="1"/>
      <protection locked="0"/>
    </xf>
    <xf numFmtId="184" fontId="15" fillId="0" borderId="39" xfId="0" applyNumberFormat="1" applyFont="1" applyFill="1" applyBorder="1" applyAlignment="1" applyProtection="1">
      <protection locked="0"/>
    </xf>
    <xf numFmtId="184" fontId="15" fillId="0" borderId="22" xfId="0" applyNumberFormat="1" applyFont="1" applyFill="1" applyBorder="1" applyAlignment="1" applyProtection="1">
      <protection locked="0"/>
    </xf>
    <xf numFmtId="177" fontId="15" fillId="0" borderId="39" xfId="0" applyNumberFormat="1" applyFont="1" applyFill="1" applyBorder="1" applyAlignment="1" applyProtection="1">
      <protection locked="0"/>
    </xf>
    <xf numFmtId="184" fontId="15" fillId="0" borderId="66" xfId="0" applyNumberFormat="1" applyFont="1" applyFill="1" applyBorder="1" applyAlignment="1" applyProtection="1">
      <protection locked="0"/>
    </xf>
    <xf numFmtId="184" fontId="15" fillId="0" borderId="19" xfId="5" applyNumberFormat="1" applyFont="1" applyFill="1" applyBorder="1" applyProtection="1"/>
    <xf numFmtId="184" fontId="15" fillId="0" borderId="38" xfId="0" applyNumberFormat="1" applyFont="1" applyFill="1" applyBorder="1" applyAlignment="1" applyProtection="1">
      <protection locked="0"/>
    </xf>
    <xf numFmtId="184" fontId="15" fillId="0" borderId="37" xfId="5" applyNumberFormat="1" applyFont="1" applyFill="1" applyBorder="1" applyProtection="1"/>
    <xf numFmtId="184" fontId="15" fillId="0" borderId="24" xfId="5" applyNumberFormat="1" applyFont="1" applyFill="1" applyBorder="1" applyProtection="1"/>
    <xf numFmtId="184" fontId="15" fillId="0" borderId="16" xfId="0" applyNumberFormat="1" applyFont="1" applyFill="1" applyBorder="1" applyAlignment="1" applyProtection="1">
      <protection locked="0"/>
    </xf>
    <xf numFmtId="0" fontId="9" fillId="0" borderId="53" xfId="6" applyNumberFormat="1" applyFont="1" applyFill="1" applyBorder="1" applyAlignment="1">
      <alignment horizontal="center" vertical="center"/>
    </xf>
    <xf numFmtId="184" fontId="15" fillId="0" borderId="53" xfId="0" applyNumberFormat="1" applyFont="1" applyFill="1" applyBorder="1" applyAlignment="1" applyProtection="1">
      <protection locked="0"/>
    </xf>
    <xf numFmtId="184" fontId="15" fillId="0" borderId="51" xfId="5" applyNumberFormat="1" applyFont="1" applyFill="1" applyBorder="1" applyProtection="1"/>
    <xf numFmtId="177" fontId="24" fillId="0" borderId="37" xfId="5" applyNumberFormat="1" applyFont="1" applyFill="1" applyBorder="1" applyProtection="1"/>
    <xf numFmtId="180" fontId="24" fillId="0" borderId="37" xfId="5" applyNumberFormat="1" applyFont="1" applyFill="1" applyBorder="1" applyProtection="1"/>
    <xf numFmtId="180" fontId="24" fillId="0" borderId="49" xfId="5" applyNumberFormat="1" applyFont="1" applyFill="1" applyBorder="1" applyProtection="1"/>
    <xf numFmtId="184" fontId="15" fillId="0" borderId="157" xfId="0" applyNumberFormat="1" applyFont="1" applyFill="1" applyBorder="1" applyAlignment="1" applyProtection="1">
      <protection locked="0"/>
    </xf>
    <xf numFmtId="184" fontId="15" fillId="0" borderId="250" xfId="0" applyNumberFormat="1" applyFont="1" applyFill="1" applyBorder="1" applyAlignment="1" applyProtection="1">
      <protection locked="0"/>
    </xf>
    <xf numFmtId="177" fontId="15" fillId="0" borderId="157" xfId="0" applyNumberFormat="1" applyFont="1" applyFill="1" applyBorder="1" applyAlignment="1" applyProtection="1">
      <protection locked="0"/>
    </xf>
    <xf numFmtId="184" fontId="24" fillId="0" borderId="250" xfId="0" applyNumberFormat="1" applyFont="1" applyFill="1" applyBorder="1" applyAlignment="1" applyProtection="1">
      <protection locked="0"/>
    </xf>
    <xf numFmtId="184" fontId="15" fillId="0" borderId="162" xfId="0" applyNumberFormat="1" applyFont="1" applyFill="1" applyBorder="1" applyAlignment="1" applyProtection="1">
      <protection locked="0"/>
    </xf>
    <xf numFmtId="0" fontId="9" fillId="0" borderId="252" xfId="6" applyNumberFormat="1" applyFont="1" applyFill="1" applyBorder="1" applyAlignment="1">
      <alignment horizontal="center" vertical="center"/>
    </xf>
    <xf numFmtId="179" fontId="9" fillId="0" borderId="71" xfId="0" applyNumberFormat="1" applyFont="1" applyFill="1" applyBorder="1" applyAlignment="1" applyProtection="1">
      <alignment horizontal="center" vertical="center" wrapText="1"/>
      <protection locked="0"/>
    </xf>
    <xf numFmtId="184" fontId="15" fillId="0" borderId="47" xfId="0" applyNumberFormat="1" applyFont="1" applyFill="1" applyBorder="1" applyAlignment="1" applyProtection="1">
      <protection locked="0"/>
    </xf>
    <xf numFmtId="184" fontId="15" fillId="0" borderId="52" xfId="0" applyNumberFormat="1" applyFont="1" applyFill="1" applyBorder="1" applyAlignment="1" applyProtection="1">
      <protection locked="0"/>
    </xf>
    <xf numFmtId="177" fontId="24" fillId="0" borderId="52" xfId="0" applyNumberFormat="1" applyFont="1" applyFill="1" applyBorder="1" applyAlignment="1" applyProtection="1">
      <protection locked="0"/>
    </xf>
    <xf numFmtId="184" fontId="24" fillId="0" borderId="52" xfId="0" applyNumberFormat="1" applyFont="1" applyFill="1" applyBorder="1" applyAlignment="1" applyProtection="1">
      <protection locked="0"/>
    </xf>
    <xf numFmtId="177" fontId="15" fillId="0" borderId="52" xfId="0" applyNumberFormat="1" applyFont="1" applyFill="1" applyBorder="1" applyAlignment="1" applyProtection="1">
      <protection locked="0"/>
    </xf>
    <xf numFmtId="184" fontId="15" fillId="0" borderId="107" xfId="0" applyNumberFormat="1" applyFont="1" applyFill="1" applyBorder="1" applyAlignment="1" applyProtection="1">
      <protection locked="0"/>
    </xf>
    <xf numFmtId="0" fontId="28" fillId="0" borderId="84" xfId="6" applyNumberFormat="1" applyFont="1" applyFill="1" applyBorder="1" applyAlignment="1">
      <alignment horizontal="center" vertical="center"/>
    </xf>
    <xf numFmtId="184" fontId="24" fillId="0" borderId="50" xfId="0" applyNumberFormat="1" applyFont="1" applyFill="1" applyBorder="1" applyAlignment="1" applyProtection="1">
      <protection locked="0"/>
    </xf>
    <xf numFmtId="177" fontId="24" fillId="0" borderId="22" xfId="0" applyNumberFormat="1" applyFont="1" applyFill="1" applyBorder="1" applyAlignment="1" applyProtection="1">
      <protection locked="0"/>
    </xf>
    <xf numFmtId="184" fontId="24" fillId="0" borderId="22" xfId="0" applyNumberFormat="1" applyFont="1" applyFill="1" applyBorder="1" applyAlignment="1" applyProtection="1">
      <protection locked="0"/>
    </xf>
    <xf numFmtId="0" fontId="28" fillId="0" borderId="244" xfId="6" applyFont="1" applyFill="1" applyBorder="1" applyAlignment="1">
      <alignment horizontal="center" vertical="center"/>
    </xf>
    <xf numFmtId="177" fontId="15" fillId="0" borderId="22" xfId="0" applyNumberFormat="1" applyFont="1" applyFill="1" applyBorder="1" applyAlignment="1" applyProtection="1">
      <protection locked="0"/>
    </xf>
    <xf numFmtId="0" fontId="23" fillId="0" borderId="116" xfId="0" applyFont="1" applyFill="1" applyBorder="1" applyAlignment="1">
      <alignment horizontal="center" vertical="center"/>
    </xf>
    <xf numFmtId="0" fontId="9" fillId="0" borderId="117" xfId="6" applyFont="1" applyFill="1" applyBorder="1" applyAlignment="1">
      <alignment horizontal="center" vertical="center"/>
    </xf>
    <xf numFmtId="184" fontId="15" fillId="0" borderId="117" xfId="0" applyNumberFormat="1" applyFont="1" applyFill="1" applyBorder="1" applyAlignment="1" applyProtection="1">
      <protection locked="0"/>
    </xf>
    <xf numFmtId="184" fontId="15" fillId="0" borderId="119" xfId="5" applyNumberFormat="1" applyFont="1" applyFill="1" applyBorder="1" applyProtection="1"/>
    <xf numFmtId="177" fontId="24" fillId="0" borderId="119" xfId="5" applyNumberFormat="1" applyFont="1" applyFill="1" applyBorder="1" applyProtection="1"/>
    <xf numFmtId="184" fontId="24" fillId="0" borderId="119" xfId="5" applyNumberFormat="1" applyFont="1" applyFill="1" applyBorder="1" applyProtection="1"/>
    <xf numFmtId="180" fontId="24" fillId="0" borderId="119" xfId="5" applyNumberFormat="1" applyFont="1" applyFill="1" applyBorder="1" applyProtection="1"/>
    <xf numFmtId="180" fontId="24" fillId="0" borderId="140" xfId="5" applyNumberFormat="1" applyFont="1" applyFill="1" applyBorder="1" applyProtection="1"/>
    <xf numFmtId="179" fontId="7" fillId="0" borderId="0" xfId="0" applyNumberFormat="1" applyFont="1" applyFill="1" applyBorder="1" applyAlignment="1" applyProtection="1">
      <alignment horizontal="distributed" vertical="center" wrapText="1"/>
      <protection locked="0"/>
    </xf>
    <xf numFmtId="177" fontId="22" fillId="0" borderId="0" xfId="5" applyNumberFormat="1" applyFont="1" applyFill="1" applyBorder="1"/>
    <xf numFmtId="179" fontId="7" fillId="0" borderId="0" xfId="0" applyNumberFormat="1" applyFont="1" applyFill="1" applyBorder="1" applyProtection="1">
      <protection locked="0"/>
    </xf>
    <xf numFmtId="0" fontId="2" fillId="0" borderId="0" xfId="5" applyFont="1" applyFill="1" applyBorder="1" applyProtection="1"/>
    <xf numFmtId="177" fontId="22" fillId="0" borderId="0" xfId="5" applyNumberFormat="1" applyFont="1" applyFill="1"/>
    <xf numFmtId="0" fontId="9" fillId="0" borderId="90" xfId="5" applyFont="1" applyFill="1" applyBorder="1" applyAlignment="1" applyProtection="1">
      <alignment horizontal="center" vertical="center"/>
    </xf>
    <xf numFmtId="184" fontId="15" fillId="0" borderId="254" xfId="5" applyNumberFormat="1" applyFont="1" applyFill="1" applyBorder="1" applyProtection="1"/>
    <xf numFmtId="184" fontId="15" fillId="0" borderId="96" xfId="0" applyNumberFormat="1" applyFont="1" applyFill="1" applyBorder="1" applyAlignment="1" applyProtection="1">
      <protection locked="0"/>
    </xf>
    <xf numFmtId="184" fontId="15" fillId="0" borderId="91" xfId="5" applyNumberFormat="1" applyFont="1" applyFill="1" applyBorder="1" applyProtection="1"/>
    <xf numFmtId="184" fontId="15" fillId="0" borderId="255" xfId="0" applyNumberFormat="1" applyFont="1" applyFill="1" applyBorder="1" applyAlignment="1" applyProtection="1">
      <protection locked="0"/>
    </xf>
    <xf numFmtId="184" fontId="15" fillId="0" borderId="75" xfId="0" applyNumberFormat="1" applyFont="1" applyFill="1" applyBorder="1" applyAlignment="1" applyProtection="1">
      <protection locked="0"/>
    </xf>
    <xf numFmtId="184" fontId="15" fillId="0" borderId="256" xfId="0" applyNumberFormat="1" applyFont="1" applyFill="1" applyBorder="1" applyAlignment="1" applyProtection="1">
      <protection locked="0"/>
    </xf>
    <xf numFmtId="184" fontId="15" fillId="0" borderId="257" xfId="5" applyNumberFormat="1" applyFont="1" applyFill="1" applyBorder="1" applyProtection="1"/>
    <xf numFmtId="184" fontId="15" fillId="0" borderId="230" xfId="0" applyNumberFormat="1" applyFont="1" applyFill="1" applyBorder="1" applyAlignment="1" applyProtection="1">
      <protection locked="0"/>
    </xf>
    <xf numFmtId="184" fontId="15" fillId="0" borderId="161" xfId="0" applyNumberFormat="1" applyFont="1" applyFill="1" applyBorder="1" applyAlignment="1" applyProtection="1">
      <protection locked="0"/>
    </xf>
    <xf numFmtId="184" fontId="15" fillId="0" borderId="258" xfId="0" applyNumberFormat="1" applyFont="1" applyFill="1" applyBorder="1" applyAlignment="1" applyProtection="1">
      <protection locked="0"/>
    </xf>
    <xf numFmtId="184" fontId="15" fillId="0" borderId="259" xfId="5" applyNumberFormat="1" applyFont="1" applyFill="1" applyBorder="1" applyProtection="1"/>
    <xf numFmtId="184" fontId="15" fillId="0" borderId="87" xfId="5" applyNumberFormat="1" applyFont="1" applyFill="1" applyBorder="1" applyProtection="1"/>
    <xf numFmtId="184" fontId="15" fillId="0" borderId="131" xfId="5" applyNumberFormat="1" applyFont="1" applyFill="1" applyBorder="1" applyProtection="1"/>
    <xf numFmtId="184" fontId="15" fillId="0" borderId="135" xfId="5" applyNumberFormat="1" applyFont="1" applyFill="1" applyBorder="1" applyProtection="1"/>
    <xf numFmtId="184" fontId="14" fillId="0" borderId="159" xfId="5" applyNumberFormat="1" applyFont="1" applyFill="1" applyBorder="1" applyProtection="1"/>
    <xf numFmtId="0" fontId="9" fillId="0" borderId="201" xfId="5" applyFont="1" applyFill="1" applyBorder="1" applyAlignment="1" applyProtection="1">
      <alignment horizontal="center" vertical="center"/>
    </xf>
    <xf numFmtId="184" fontId="15" fillId="0" borderId="199" xfId="5" applyNumberFormat="1" applyFont="1" applyFill="1" applyBorder="1" applyProtection="1"/>
    <xf numFmtId="184" fontId="15" fillId="0" borderId="261" xfId="5" applyNumberFormat="1" applyFont="1" applyFill="1" applyBorder="1" applyProtection="1"/>
    <xf numFmtId="184" fontId="15" fillId="0" borderId="262" xfId="0" applyNumberFormat="1" applyFont="1" applyFill="1" applyBorder="1" applyAlignment="1" applyProtection="1">
      <protection locked="0"/>
    </xf>
    <xf numFmtId="0" fontId="18" fillId="0" borderId="0" xfId="0" applyFont="1" applyFill="1"/>
    <xf numFmtId="0" fontId="11" fillId="0" borderId="0" xfId="0" applyFont="1" applyFill="1"/>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3" xfId="0" applyFont="1" applyFill="1" applyBorder="1" applyAlignment="1">
      <alignment horizontal="center" vertical="center"/>
    </xf>
    <xf numFmtId="182" fontId="11" fillId="0" borderId="54" xfId="4" applyNumberFormat="1" applyFont="1" applyFill="1" applyBorder="1" applyAlignment="1" applyProtection="1">
      <alignment vertical="center"/>
    </xf>
    <xf numFmtId="182" fontId="11" fillId="0" borderId="59" xfId="4" applyNumberFormat="1" applyFont="1" applyFill="1" applyBorder="1" applyAlignment="1" applyProtection="1">
      <alignment vertical="center"/>
    </xf>
    <xf numFmtId="182" fontId="11" fillId="0" borderId="37" xfId="4" applyNumberFormat="1" applyFont="1" applyFill="1" applyBorder="1" applyAlignment="1" applyProtection="1">
      <alignment vertical="center"/>
    </xf>
    <xf numFmtId="182" fontId="11" fillId="0" borderId="38" xfId="4" applyNumberFormat="1" applyFont="1" applyFill="1" applyBorder="1" applyAlignment="1" applyProtection="1">
      <alignment vertical="center"/>
    </xf>
    <xf numFmtId="182" fontId="11" fillId="0" borderId="52" xfId="4" applyNumberFormat="1" applyFont="1" applyFill="1" applyBorder="1" applyAlignment="1" applyProtection="1">
      <alignment vertical="center"/>
    </xf>
    <xf numFmtId="182" fontId="11" fillId="0" borderId="40" xfId="4" applyNumberFormat="1" applyFont="1" applyFill="1" applyBorder="1" applyAlignment="1" applyProtection="1">
      <alignment vertical="center"/>
    </xf>
    <xf numFmtId="0" fontId="11" fillId="0" borderId="53" xfId="0" applyFont="1" applyFill="1" applyBorder="1" applyAlignment="1">
      <alignment horizontal="center" vertical="center"/>
    </xf>
    <xf numFmtId="182" fontId="11" fillId="0" borderId="153" xfId="4" applyNumberFormat="1" applyFont="1" applyFill="1" applyBorder="1" applyAlignment="1" applyProtection="1">
      <alignment vertical="center"/>
    </xf>
    <xf numFmtId="182" fontId="11" fillId="0" borderId="35" xfId="4" applyNumberFormat="1" applyFont="1" applyFill="1" applyBorder="1" applyAlignment="1" applyProtection="1">
      <alignment vertical="center"/>
    </xf>
    <xf numFmtId="182" fontId="11" fillId="0" borderId="36" xfId="4" applyNumberFormat="1" applyFont="1" applyFill="1" applyBorder="1" applyAlignment="1" applyProtection="1">
      <alignment vertical="center"/>
    </xf>
    <xf numFmtId="0" fontId="11" fillId="0" borderId="218" xfId="6" applyNumberFormat="1" applyFont="1" applyFill="1" applyBorder="1" applyAlignment="1">
      <alignment horizontal="center" vertical="center"/>
    </xf>
    <xf numFmtId="0" fontId="11" fillId="0" borderId="45" xfId="6" applyNumberFormat="1" applyFont="1" applyFill="1" applyBorder="1" applyAlignment="1">
      <alignment horizontal="center" vertical="center"/>
    </xf>
    <xf numFmtId="0" fontId="11" fillId="0" borderId="155" xfId="6" applyNumberFormat="1" applyFont="1" applyFill="1" applyBorder="1" applyAlignment="1">
      <alignment horizontal="center" vertical="center"/>
    </xf>
    <xf numFmtId="0" fontId="9" fillId="0" borderId="45" xfId="6" applyNumberFormat="1" applyFont="1" applyFill="1" applyBorder="1" applyAlignment="1">
      <alignment horizontal="center" vertical="center"/>
    </xf>
    <xf numFmtId="0" fontId="11" fillId="0" borderId="45" xfId="6" applyFont="1" applyFill="1" applyBorder="1" applyAlignment="1">
      <alignment horizontal="center" vertical="center"/>
    </xf>
    <xf numFmtId="0" fontId="11" fillId="0" borderId="218" xfId="6" applyFont="1" applyFill="1" applyBorder="1" applyAlignment="1">
      <alignment horizontal="center" vertical="center"/>
    </xf>
    <xf numFmtId="0" fontId="11" fillId="0" borderId="44" xfId="6" applyFont="1" applyFill="1" applyBorder="1" applyAlignment="1">
      <alignment horizontal="center" vertical="center"/>
    </xf>
    <xf numFmtId="179" fontId="11" fillId="0" borderId="21" xfId="5" applyNumberFormat="1" applyFont="1" applyFill="1" applyBorder="1" applyAlignment="1" applyProtection="1"/>
    <xf numFmtId="179" fontId="26" fillId="0" borderId="60" xfId="0" applyNumberFormat="1" applyFont="1" applyFill="1" applyBorder="1" applyAlignment="1" applyProtection="1">
      <alignment horizontal="center" vertical="center"/>
      <protection locked="0"/>
    </xf>
    <xf numFmtId="0" fontId="11" fillId="0" borderId="266" xfId="6" applyFont="1" applyFill="1" applyBorder="1" applyAlignment="1">
      <alignment horizontal="center" vertical="center"/>
    </xf>
    <xf numFmtId="0" fontId="11" fillId="0" borderId="0" xfId="0" applyFont="1" applyFill="1" applyBorder="1"/>
    <xf numFmtId="0" fontId="31" fillId="0" borderId="0" xfId="0" applyFont="1" applyFill="1"/>
    <xf numFmtId="0" fontId="36" fillId="0" borderId="0" xfId="0" applyFont="1" applyAlignment="1">
      <alignment horizontal="left" vertical="center" readingOrder="1"/>
    </xf>
    <xf numFmtId="182" fontId="9" fillId="2" borderId="32" xfId="3" applyNumberFormat="1" applyFont="1" applyFill="1" applyBorder="1" applyProtection="1"/>
    <xf numFmtId="182" fontId="9" fillId="2" borderId="33" xfId="5" applyNumberFormat="1" applyFont="1" applyFill="1" applyBorder="1" applyProtection="1"/>
    <xf numFmtId="182" fontId="9" fillId="2" borderId="111" xfId="3" applyNumberFormat="1" applyFont="1" applyFill="1" applyBorder="1" applyProtection="1"/>
    <xf numFmtId="182" fontId="9" fillId="2" borderId="67" xfId="5" applyNumberFormat="1" applyFont="1" applyFill="1" applyBorder="1" applyProtection="1"/>
    <xf numFmtId="182" fontId="9" fillId="2" borderId="38" xfId="3" applyNumberFormat="1" applyFont="1" applyFill="1" applyBorder="1" applyProtection="1"/>
    <xf numFmtId="182" fontId="9" fillId="2" borderId="37" xfId="5" applyNumberFormat="1" applyFont="1" applyFill="1" applyBorder="1" applyProtection="1"/>
    <xf numFmtId="182" fontId="9" fillId="2" borderId="123" xfId="3" applyNumberFormat="1" applyFont="1" applyFill="1" applyBorder="1" applyProtection="1"/>
    <xf numFmtId="182" fontId="9" fillId="2" borderId="49" xfId="5" applyNumberFormat="1" applyFont="1" applyFill="1" applyBorder="1" applyProtection="1"/>
    <xf numFmtId="182" fontId="9" fillId="2" borderId="30" xfId="5" applyNumberFormat="1" applyFont="1" applyFill="1" applyBorder="1" applyAlignment="1" applyProtection="1">
      <alignment vertical="center"/>
    </xf>
    <xf numFmtId="182" fontId="9" fillId="2" borderId="20" xfId="5" applyNumberFormat="1" applyFont="1" applyFill="1" applyBorder="1" applyAlignment="1" applyProtection="1">
      <alignment vertical="center"/>
    </xf>
    <xf numFmtId="182" fontId="9" fillId="2" borderId="29" xfId="5" applyNumberFormat="1" applyFont="1" applyFill="1" applyBorder="1" applyAlignment="1">
      <alignment vertical="center"/>
    </xf>
    <xf numFmtId="182" fontId="9" fillId="2" borderId="135" xfId="5" applyNumberFormat="1" applyFont="1" applyFill="1" applyBorder="1" applyAlignment="1">
      <alignment vertical="center"/>
    </xf>
    <xf numFmtId="182" fontId="9" fillId="2" borderId="198" xfId="5" applyNumberFormat="1" applyFont="1" applyFill="1" applyBorder="1" applyAlignment="1" applyProtection="1">
      <alignment vertical="center"/>
    </xf>
    <xf numFmtId="182" fontId="9" fillId="2" borderId="34" xfId="5" applyNumberFormat="1" applyFont="1" applyFill="1" applyBorder="1" applyAlignment="1">
      <alignment vertical="center"/>
    </xf>
    <xf numFmtId="182" fontId="9" fillId="2" borderId="21" xfId="5" applyNumberFormat="1" applyFont="1" applyFill="1" applyBorder="1" applyAlignment="1">
      <alignment vertical="center"/>
    </xf>
    <xf numFmtId="182" fontId="11" fillId="2" borderId="20" xfId="5" applyNumberFormat="1" applyFont="1" applyFill="1" applyBorder="1" applyAlignment="1" applyProtection="1">
      <alignment vertical="center"/>
    </xf>
    <xf numFmtId="182" fontId="9" fillId="2" borderId="32" xfId="5" applyNumberFormat="1" applyFont="1" applyFill="1" applyBorder="1" applyAlignment="1">
      <alignment vertical="center"/>
    </xf>
    <xf numFmtId="182" fontId="9" fillId="2" borderId="33" xfId="5" applyNumberFormat="1" applyFont="1" applyFill="1" applyBorder="1" applyAlignment="1">
      <alignment vertical="center"/>
    </xf>
    <xf numFmtId="182" fontId="11" fillId="2" borderId="268" xfId="5" applyNumberFormat="1" applyFont="1" applyFill="1" applyBorder="1" applyAlignment="1">
      <alignment vertical="center"/>
    </xf>
    <xf numFmtId="182" fontId="9" fillId="2" borderId="131" xfId="5" applyNumberFormat="1" applyFont="1" applyFill="1" applyBorder="1" applyAlignment="1">
      <alignment vertical="center"/>
    </xf>
    <xf numFmtId="182" fontId="9" fillId="2" borderId="137" xfId="5" applyNumberFormat="1" applyFont="1" applyFill="1" applyBorder="1" applyAlignment="1">
      <alignment vertical="center"/>
    </xf>
    <xf numFmtId="182" fontId="9" fillId="2" borderId="111" xfId="5" applyNumberFormat="1" applyFont="1" applyFill="1" applyBorder="1" applyAlignment="1">
      <alignment vertical="center"/>
    </xf>
    <xf numFmtId="182" fontId="24" fillId="2" borderId="32" xfId="5" applyNumberFormat="1" applyFont="1" applyFill="1" applyBorder="1" applyProtection="1"/>
    <xf numFmtId="182" fontId="24" fillId="2" borderId="32" xfId="5" applyNumberFormat="1" applyFont="1" applyFill="1" applyBorder="1" applyAlignment="1" applyProtection="1"/>
    <xf numFmtId="182" fontId="24" fillId="2" borderId="67" xfId="5" applyNumberFormat="1" applyFont="1" applyFill="1" applyBorder="1" applyAlignment="1" applyProtection="1"/>
    <xf numFmtId="182" fontId="24" fillId="2" borderId="34" xfId="5" applyNumberFormat="1" applyFont="1" applyFill="1" applyBorder="1" applyProtection="1"/>
    <xf numFmtId="182" fontId="24" fillId="2" borderId="37" xfId="5" applyNumberFormat="1" applyFont="1" applyFill="1" applyBorder="1" applyProtection="1"/>
    <xf numFmtId="182" fontId="24" fillId="2" borderId="38" xfId="5" applyNumberFormat="1" applyFont="1" applyFill="1" applyBorder="1" applyProtection="1"/>
    <xf numFmtId="182" fontId="24" fillId="2" borderId="38" xfId="5" applyNumberFormat="1" applyFont="1" applyFill="1" applyBorder="1" applyAlignment="1" applyProtection="1"/>
    <xf numFmtId="182" fontId="24" fillId="2" borderId="49" xfId="5" applyNumberFormat="1" applyFont="1" applyFill="1" applyBorder="1" applyAlignment="1" applyProtection="1"/>
    <xf numFmtId="184" fontId="15" fillId="2" borderId="68" xfId="0" applyNumberFormat="1" applyFont="1" applyFill="1" applyBorder="1" applyAlignment="1" applyProtection="1">
      <protection locked="0"/>
    </xf>
    <xf numFmtId="184" fontId="15" fillId="2" borderId="46" xfId="5" applyNumberFormat="1" applyFont="1" applyFill="1" applyBorder="1" applyProtection="1"/>
    <xf numFmtId="184" fontId="15" fillId="2" borderId="269" xfId="5" applyNumberFormat="1" applyFont="1" applyFill="1" applyBorder="1" applyProtection="1"/>
    <xf numFmtId="184" fontId="15" fillId="2" borderId="198" xfId="5" applyNumberFormat="1" applyFont="1" applyFill="1" applyBorder="1" applyProtection="1"/>
    <xf numFmtId="184" fontId="15" fillId="2" borderId="270" xfId="5" applyNumberFormat="1" applyFont="1" applyFill="1" applyBorder="1" applyProtection="1"/>
    <xf numFmtId="177" fontId="24" fillId="2" borderId="68" xfId="5" applyNumberFormat="1" applyFont="1" applyFill="1" applyBorder="1" applyProtection="1"/>
    <xf numFmtId="184" fontId="24" fillId="2" borderId="46" xfId="5" applyNumberFormat="1" applyFont="1" applyFill="1" applyBorder="1" applyProtection="1"/>
    <xf numFmtId="177" fontId="24" fillId="2" borderId="46" xfId="5" applyNumberFormat="1" applyFont="1" applyFill="1" applyBorder="1" applyProtection="1"/>
    <xf numFmtId="180" fontId="24" fillId="2" borderId="46" xfId="5" applyNumberFormat="1" applyFont="1" applyFill="1" applyBorder="1" applyProtection="1"/>
    <xf numFmtId="180" fontId="24" fillId="2" borderId="48" xfId="5" applyNumberFormat="1" applyFont="1" applyFill="1" applyBorder="1" applyProtection="1"/>
    <xf numFmtId="184" fontId="15" fillId="2" borderId="27" xfId="0" applyNumberFormat="1" applyFont="1" applyFill="1" applyBorder="1" applyAlignment="1" applyProtection="1">
      <protection locked="0"/>
    </xf>
    <xf numFmtId="184" fontId="15" fillId="2" borderId="21" xfId="5" applyNumberFormat="1" applyFont="1" applyFill="1" applyBorder="1" applyProtection="1"/>
    <xf numFmtId="184" fontId="15" fillId="2" borderId="73" xfId="5" applyNumberFormat="1" applyFont="1" applyFill="1" applyBorder="1" applyProtection="1"/>
    <xf numFmtId="184" fontId="15" fillId="2" borderId="87" xfId="5" applyNumberFormat="1" applyFont="1" applyFill="1" applyBorder="1" applyProtection="1"/>
    <xf numFmtId="184" fontId="15" fillId="2" borderId="88" xfId="5" applyNumberFormat="1" applyFont="1" applyFill="1" applyBorder="1" applyProtection="1"/>
    <xf numFmtId="177" fontId="24" fillId="2" borderId="24" xfId="5" applyNumberFormat="1" applyFont="1" applyFill="1" applyBorder="1" applyProtection="1"/>
    <xf numFmtId="184" fontId="24" fillId="2" borderId="21" xfId="5" applyNumberFormat="1" applyFont="1" applyFill="1" applyBorder="1" applyProtection="1"/>
    <xf numFmtId="177" fontId="24" fillId="2" borderId="21" xfId="5" applyNumberFormat="1" applyFont="1" applyFill="1" applyBorder="1" applyProtection="1"/>
    <xf numFmtId="180" fontId="24" fillId="2" borderId="21" xfId="5" applyNumberFormat="1" applyFont="1" applyFill="1" applyBorder="1" applyProtection="1"/>
    <xf numFmtId="180" fontId="24" fillId="2" borderId="55" xfId="5" applyNumberFormat="1" applyFont="1" applyFill="1" applyBorder="1" applyProtection="1"/>
    <xf numFmtId="182" fontId="9" fillId="2" borderId="167" xfId="5" applyNumberFormat="1" applyFont="1" applyFill="1" applyBorder="1" applyAlignment="1" applyProtection="1">
      <alignment vertical="center"/>
    </xf>
    <xf numFmtId="182" fontId="9" fillId="2" borderId="22" xfId="3" applyNumberFormat="1" applyFont="1" applyFill="1" applyBorder="1" applyProtection="1"/>
    <xf numFmtId="182" fontId="9" fillId="2" borderId="39" xfId="5" applyNumberFormat="1" applyFont="1" applyFill="1" applyBorder="1" applyProtection="1"/>
    <xf numFmtId="182" fontId="9" fillId="2" borderId="142" xfId="3" applyNumberFormat="1" applyFont="1" applyFill="1" applyBorder="1" applyProtection="1"/>
    <xf numFmtId="182" fontId="9" fillId="2" borderId="169" xfId="3" applyNumberFormat="1" applyFont="1" applyFill="1" applyBorder="1" applyProtection="1"/>
    <xf numFmtId="182" fontId="9" fillId="2" borderId="39" xfId="3" applyNumberFormat="1" applyFont="1" applyFill="1" applyBorder="1" applyProtection="1"/>
    <xf numFmtId="182" fontId="9" fillId="2" borderId="66" xfId="3" applyNumberFormat="1" applyFont="1" applyFill="1" applyBorder="1" applyProtection="1"/>
    <xf numFmtId="179" fontId="9" fillId="0" borderId="0" xfId="0" applyNumberFormat="1" applyFont="1" applyFill="1"/>
    <xf numFmtId="179" fontId="15" fillId="0" borderId="15" xfId="0" applyNumberFormat="1" applyFont="1" applyBorder="1" applyAlignment="1">
      <alignment horizontal="center" vertical="center" wrapText="1"/>
    </xf>
    <xf numFmtId="179" fontId="11" fillId="2" borderId="33" xfId="5" applyNumberFormat="1" applyFont="1" applyFill="1" applyBorder="1" applyProtection="1"/>
    <xf numFmtId="179" fontId="11" fillId="2" borderId="111" xfId="3" applyNumberFormat="1" applyFont="1" applyFill="1" applyBorder="1" applyProtection="1"/>
    <xf numFmtId="182" fontId="11" fillId="2" borderId="33" xfId="5" applyNumberFormat="1" applyFont="1" applyFill="1" applyBorder="1" applyProtection="1"/>
    <xf numFmtId="182" fontId="11" fillId="2" borderId="67" xfId="5" applyNumberFormat="1" applyFont="1" applyFill="1" applyBorder="1" applyProtection="1"/>
    <xf numFmtId="179" fontId="11" fillId="2" borderId="37" xfId="5" applyNumberFormat="1" applyFont="1" applyFill="1" applyBorder="1" applyProtection="1"/>
    <xf numFmtId="179" fontId="11" fillId="2" borderId="123" xfId="3" applyNumberFormat="1" applyFont="1" applyFill="1" applyBorder="1" applyProtection="1"/>
    <xf numFmtId="182" fontId="11" fillId="2" borderId="37" xfId="5" applyNumberFormat="1" applyFont="1" applyFill="1" applyBorder="1" applyProtection="1"/>
    <xf numFmtId="182" fontId="11" fillId="2" borderId="49" xfId="5" applyNumberFormat="1" applyFont="1" applyFill="1" applyBorder="1" applyProtection="1"/>
    <xf numFmtId="182" fontId="9" fillId="2" borderId="9" xfId="5" applyNumberFormat="1" applyFont="1" applyFill="1" applyBorder="1" applyAlignment="1">
      <alignment vertical="center"/>
    </xf>
    <xf numFmtId="182" fontId="9" fillId="2" borderId="27" xfId="5" applyNumberFormat="1" applyFont="1" applyFill="1" applyBorder="1" applyAlignment="1">
      <alignment vertical="center"/>
    </xf>
    <xf numFmtId="182" fontId="9" fillId="2" borderId="138" xfId="5" applyNumberFormat="1" applyFont="1" applyFill="1" applyBorder="1" applyAlignment="1">
      <alignment vertical="center"/>
    </xf>
    <xf numFmtId="182" fontId="9" fillId="2" borderId="87" xfId="5" applyNumberFormat="1" applyFont="1" applyFill="1" applyBorder="1" applyAlignment="1">
      <alignment vertical="center"/>
    </xf>
    <xf numFmtId="182" fontId="9" fillId="2" borderId="145" xfId="5" applyNumberFormat="1" applyFont="1" applyFill="1" applyBorder="1" applyAlignment="1">
      <alignment vertical="center"/>
    </xf>
    <xf numFmtId="182" fontId="9" fillId="2" borderId="152" xfId="5" applyNumberFormat="1" applyFont="1" applyFill="1" applyBorder="1" applyAlignment="1">
      <alignment vertical="center"/>
    </xf>
    <xf numFmtId="182" fontId="24" fillId="3" borderId="32" xfId="5" applyNumberFormat="1" applyFont="1" applyFill="1" applyBorder="1" applyAlignment="1" applyProtection="1">
      <alignment vertical="center"/>
    </xf>
    <xf numFmtId="182" fontId="24" fillId="3" borderId="34" xfId="5" applyNumberFormat="1" applyFont="1" applyFill="1" applyBorder="1" applyAlignment="1" applyProtection="1">
      <alignment vertical="center"/>
    </xf>
    <xf numFmtId="182" fontId="15" fillId="3" borderId="22" xfId="0" applyNumberFormat="1" applyFont="1" applyFill="1" applyBorder="1" applyAlignment="1" applyProtection="1">
      <alignment vertical="center"/>
      <protection locked="0"/>
    </xf>
    <xf numFmtId="182" fontId="24" fillId="2" borderId="32" xfId="0" applyNumberFormat="1" applyFont="1" applyFill="1" applyBorder="1"/>
    <xf numFmtId="182" fontId="24" fillId="2" borderId="34" xfId="0" applyNumberFormat="1" applyFont="1" applyFill="1" applyBorder="1"/>
    <xf numFmtId="182" fontId="24" fillId="2" borderId="39" xfId="5" applyNumberFormat="1" applyFont="1" applyFill="1" applyBorder="1" applyProtection="1"/>
    <xf numFmtId="182" fontId="24" fillId="2" borderId="22" xfId="5" applyNumberFormat="1" applyFont="1" applyFill="1" applyBorder="1" applyProtection="1"/>
    <xf numFmtId="182" fontId="24" fillId="2" borderId="66" xfId="5" applyNumberFormat="1" applyFont="1" applyFill="1" applyBorder="1" applyProtection="1"/>
    <xf numFmtId="184" fontId="15" fillId="2" borderId="34" xfId="0" applyNumberFormat="1" applyFont="1" applyFill="1" applyBorder="1" applyAlignment="1" applyProtection="1">
      <protection locked="0"/>
    </xf>
    <xf numFmtId="184" fontId="15" fillId="2" borderId="20" xfId="5" applyNumberFormat="1" applyFont="1" applyFill="1" applyBorder="1" applyProtection="1"/>
    <xf numFmtId="184" fontId="15" fillId="2" borderId="33" xfId="5" applyNumberFormat="1" applyFont="1" applyFill="1" applyBorder="1" applyProtection="1"/>
    <xf numFmtId="183" fontId="15" fillId="2" borderId="271" xfId="0" applyNumberFormat="1" applyFont="1" applyFill="1" applyBorder="1"/>
    <xf numFmtId="183" fontId="15" fillId="2" borderId="44" xfId="0" applyNumberFormat="1" applyFont="1" applyFill="1" applyBorder="1"/>
    <xf numFmtId="183" fontId="15" fillId="2" borderId="33" xfId="5" applyNumberFormat="1" applyFont="1" applyFill="1" applyBorder="1" applyProtection="1"/>
    <xf numFmtId="184" fontId="15" fillId="2" borderId="32" xfId="5" applyNumberFormat="1" applyFont="1" applyFill="1" applyBorder="1" applyProtection="1"/>
    <xf numFmtId="177" fontId="24" fillId="2" borderId="33" xfId="5" applyNumberFormat="1" applyFont="1" applyFill="1" applyBorder="1" applyProtection="1"/>
    <xf numFmtId="184" fontId="24" fillId="2" borderId="33" xfId="5" applyNumberFormat="1" applyFont="1" applyFill="1" applyBorder="1" applyProtection="1"/>
    <xf numFmtId="180" fontId="24" fillId="2" borderId="33" xfId="5" applyNumberFormat="1" applyFont="1" applyFill="1" applyBorder="1" applyProtection="1"/>
    <xf numFmtId="180" fontId="24" fillId="2" borderId="67" xfId="5" applyNumberFormat="1" applyFont="1" applyFill="1" applyBorder="1" applyProtection="1"/>
    <xf numFmtId="184" fontId="15" fillId="2" borderId="34" xfId="5" applyNumberFormat="1" applyFont="1" applyFill="1" applyBorder="1" applyProtection="1"/>
    <xf numFmtId="183" fontId="15" fillId="2" borderId="112" xfId="0" applyNumberFormat="1" applyFont="1" applyFill="1" applyBorder="1"/>
    <xf numFmtId="183" fontId="15" fillId="2" borderId="21" xfId="5" applyNumberFormat="1" applyFont="1" applyFill="1" applyBorder="1" applyProtection="1"/>
    <xf numFmtId="184" fontId="15" fillId="3" borderId="34" xfId="0" applyNumberFormat="1" applyFont="1" applyFill="1" applyBorder="1" applyAlignment="1" applyProtection="1">
      <protection locked="0"/>
    </xf>
    <xf numFmtId="184" fontId="15" fillId="3" borderId="34" xfId="5" applyNumberFormat="1" applyFont="1" applyFill="1" applyBorder="1" applyProtection="1"/>
    <xf numFmtId="184" fontId="15" fillId="3" borderId="21" xfId="5" applyNumberFormat="1" applyFont="1" applyFill="1" applyBorder="1" applyProtection="1"/>
    <xf numFmtId="183" fontId="15" fillId="3" borderId="21" xfId="5" applyNumberFormat="1" applyFont="1" applyFill="1" applyBorder="1" applyProtection="1"/>
    <xf numFmtId="183" fontId="15" fillId="3" borderId="21" xfId="5" applyNumberFormat="1" applyFont="1" applyFill="1" applyBorder="1" applyAlignment="1" applyProtection="1"/>
    <xf numFmtId="177" fontId="24" fillId="3" borderId="21" xfId="5" applyNumberFormat="1" applyFont="1" applyFill="1" applyBorder="1" applyProtection="1"/>
    <xf numFmtId="184" fontId="24" fillId="3" borderId="21" xfId="5" applyNumberFormat="1" applyFont="1" applyFill="1" applyBorder="1" applyProtection="1"/>
    <xf numFmtId="180" fontId="24" fillId="3" borderId="21" xfId="5" applyNumberFormat="1" applyFont="1" applyFill="1" applyBorder="1" applyProtection="1"/>
    <xf numFmtId="180" fontId="24" fillId="3" borderId="55" xfId="5" applyNumberFormat="1" applyFont="1" applyFill="1" applyBorder="1" applyProtection="1"/>
    <xf numFmtId="180" fontId="15" fillId="3" borderId="63" xfId="0" applyNumberFormat="1" applyFont="1" applyFill="1" applyBorder="1"/>
    <xf numFmtId="180" fontId="15" fillId="3" borderId="112" xfId="0" applyNumberFormat="1" applyFont="1" applyFill="1" applyBorder="1"/>
    <xf numFmtId="184" fontId="15" fillId="2" borderId="50" xfId="0" applyNumberFormat="1" applyFont="1" applyFill="1" applyBorder="1" applyAlignment="1" applyProtection="1">
      <protection locked="0"/>
    </xf>
    <xf numFmtId="184" fontId="15" fillId="2" borderId="50" xfId="5" applyNumberFormat="1" applyFont="1" applyFill="1" applyBorder="1" applyProtection="1"/>
    <xf numFmtId="184" fontId="15" fillId="2" borderId="272" xfId="5" applyNumberFormat="1" applyFont="1" applyFill="1" applyBorder="1" applyProtection="1"/>
    <xf numFmtId="183" fontId="15" fillId="2" borderId="245" xfId="5" applyNumberFormat="1" applyFont="1" applyFill="1" applyBorder="1" applyProtection="1"/>
    <xf numFmtId="180" fontId="15" fillId="2" borderId="273" xfId="0" applyNumberFormat="1" applyFont="1" applyFill="1" applyBorder="1"/>
    <xf numFmtId="184" fontId="15" fillId="2" borderId="245" xfId="5" applyNumberFormat="1" applyFont="1" applyFill="1" applyBorder="1" applyProtection="1"/>
    <xf numFmtId="177" fontId="24" fillId="2" borderId="245" xfId="5" applyNumberFormat="1" applyFont="1" applyFill="1" applyBorder="1" applyProtection="1"/>
    <xf numFmtId="184" fontId="24" fillId="2" borderId="245" xfId="5" applyNumberFormat="1" applyFont="1" applyFill="1" applyBorder="1" applyProtection="1"/>
    <xf numFmtId="180" fontId="24" fillId="2" borderId="245" xfId="5" applyNumberFormat="1" applyFont="1" applyFill="1" applyBorder="1" applyProtection="1"/>
    <xf numFmtId="180" fontId="24" fillId="2" borderId="249" xfId="5" applyNumberFormat="1" applyFont="1" applyFill="1" applyBorder="1" applyProtection="1"/>
    <xf numFmtId="184" fontId="15" fillId="2" borderId="39" xfId="0" applyNumberFormat="1" applyFont="1" applyFill="1" applyBorder="1" applyAlignment="1" applyProtection="1">
      <protection locked="0"/>
    </xf>
    <xf numFmtId="179" fontId="9" fillId="0" borderId="38" xfId="5" applyNumberFormat="1" applyFont="1" applyFill="1" applyBorder="1" applyAlignment="1">
      <alignment vertical="center"/>
    </xf>
    <xf numFmtId="182" fontId="15" fillId="0" borderId="39" xfId="0" applyNumberFormat="1" applyFont="1" applyFill="1" applyBorder="1" applyAlignment="1" applyProtection="1">
      <alignment vertical="center"/>
      <protection locked="0"/>
    </xf>
    <xf numFmtId="182" fontId="15" fillId="0" borderId="22" xfId="0" applyNumberFormat="1" applyFont="1" applyFill="1" applyBorder="1" applyAlignment="1" applyProtection="1">
      <alignment vertical="center"/>
      <protection locked="0"/>
    </xf>
    <xf numFmtId="182" fontId="15" fillId="0" borderId="96" xfId="0" applyNumberFormat="1" applyFont="1" applyFill="1" applyBorder="1" applyAlignment="1" applyProtection="1">
      <alignment vertical="center"/>
      <protection locked="0"/>
    </xf>
    <xf numFmtId="182" fontId="15" fillId="0" borderId="231" xfId="0" applyNumberFormat="1" applyFont="1" applyFill="1" applyBorder="1" applyAlignment="1" applyProtection="1">
      <alignment vertical="center"/>
      <protection locked="0"/>
    </xf>
    <xf numFmtId="182" fontId="15" fillId="0" borderId="66" xfId="0" applyNumberFormat="1" applyFont="1" applyFill="1" applyBorder="1" applyAlignment="1" applyProtection="1">
      <alignment vertical="center"/>
      <protection locked="0"/>
    </xf>
    <xf numFmtId="184" fontId="15" fillId="0" borderId="32" xfId="5" applyNumberFormat="1" applyFont="1" applyFill="1" applyBorder="1" applyProtection="1"/>
    <xf numFmtId="184" fontId="15" fillId="0" borderId="34" xfId="5" applyNumberFormat="1" applyFont="1" applyFill="1" applyBorder="1" applyProtection="1"/>
    <xf numFmtId="182" fontId="9" fillId="2" borderId="155" xfId="5" applyNumberFormat="1" applyFont="1" applyFill="1" applyBorder="1" applyAlignment="1">
      <alignment vertical="center"/>
    </xf>
    <xf numFmtId="182" fontId="9" fillId="2" borderId="219" xfId="5" applyNumberFormat="1" applyFont="1" applyFill="1" applyBorder="1" applyAlignment="1">
      <alignment horizontal="right" vertical="center"/>
    </xf>
    <xf numFmtId="182" fontId="24" fillId="2" borderId="49" xfId="5" applyNumberFormat="1" applyFont="1" applyFill="1" applyBorder="1" applyProtection="1"/>
    <xf numFmtId="184" fontId="15" fillId="2" borderId="32" xfId="0" applyNumberFormat="1" applyFont="1" applyFill="1" applyBorder="1" applyAlignment="1" applyProtection="1">
      <protection locked="0"/>
    </xf>
    <xf numFmtId="184" fontId="15" fillId="2" borderId="26" xfId="0" applyNumberFormat="1" applyFont="1" applyFill="1" applyBorder="1" applyAlignment="1" applyProtection="1">
      <protection locked="0"/>
    </xf>
    <xf numFmtId="184" fontId="15" fillId="2" borderId="29" xfId="5" applyNumberFormat="1" applyFont="1" applyFill="1" applyBorder="1" applyProtection="1"/>
    <xf numFmtId="184" fontId="15" fillId="2" borderId="157" xfId="0" applyNumberFormat="1" applyFont="1" applyFill="1" applyBorder="1" applyAlignment="1" applyProtection="1">
      <protection locked="0"/>
    </xf>
    <xf numFmtId="184" fontId="24" fillId="2" borderId="157" xfId="0" applyNumberFormat="1" applyFont="1" applyFill="1" applyBorder="1" applyAlignment="1" applyProtection="1">
      <protection locked="0"/>
    </xf>
    <xf numFmtId="177" fontId="24" fillId="2" borderId="157" xfId="0" applyNumberFormat="1" applyFont="1" applyFill="1" applyBorder="1" applyAlignment="1" applyProtection="1">
      <protection locked="0"/>
    </xf>
    <xf numFmtId="182" fontId="9" fillId="2" borderId="155" xfId="0" applyNumberFormat="1" applyFont="1" applyFill="1" applyBorder="1" applyAlignment="1">
      <alignment vertical="center"/>
    </xf>
    <xf numFmtId="182" fontId="24" fillId="0" borderId="44" xfId="5" applyNumberFormat="1" applyFont="1" applyFill="1" applyBorder="1" applyProtection="1"/>
    <xf numFmtId="182" fontId="24" fillId="0" borderId="253" xfId="5" applyNumberFormat="1" applyFont="1" applyFill="1" applyBorder="1" applyProtection="1"/>
    <xf numFmtId="182" fontId="24" fillId="0" borderId="274" xfId="5" applyNumberFormat="1" applyFont="1" applyFill="1" applyBorder="1" applyProtection="1"/>
    <xf numFmtId="182" fontId="24" fillId="0" borderId="47" xfId="5" applyNumberFormat="1" applyFont="1" applyFill="1" applyBorder="1" applyProtection="1"/>
    <xf numFmtId="182" fontId="24" fillId="0" borderId="47" xfId="5" applyNumberFormat="1" applyFont="1" applyFill="1" applyBorder="1" applyAlignment="1" applyProtection="1"/>
    <xf numFmtId="182" fontId="24" fillId="0" borderId="45" xfId="5" applyNumberFormat="1" applyFont="1" applyFill="1" applyBorder="1" applyProtection="1"/>
    <xf numFmtId="182" fontId="24" fillId="0" borderId="84" xfId="5" applyNumberFormat="1" applyFont="1" applyFill="1" applyBorder="1" applyProtection="1"/>
    <xf numFmtId="182" fontId="24" fillId="0" borderId="115" xfId="5" applyNumberFormat="1" applyFont="1" applyFill="1" applyBorder="1" applyProtection="1"/>
    <xf numFmtId="182" fontId="24" fillId="0" borderId="275" xfId="5" applyNumberFormat="1" applyFont="1" applyFill="1" applyBorder="1" applyProtection="1"/>
    <xf numFmtId="182" fontId="24" fillId="0" borderId="244" xfId="5" applyNumberFormat="1" applyFont="1" applyFill="1" applyBorder="1" applyProtection="1"/>
    <xf numFmtId="182" fontId="15" fillId="0" borderId="276" xfId="5" applyNumberFormat="1" applyFont="1" applyFill="1" applyBorder="1" applyProtection="1"/>
    <xf numFmtId="182" fontId="24" fillId="0" borderId="276" xfId="5" applyNumberFormat="1" applyFont="1" applyFill="1" applyBorder="1" applyProtection="1"/>
    <xf numFmtId="182" fontId="15" fillId="2" borderId="47" xfId="5" applyNumberFormat="1" applyFont="1" applyFill="1" applyBorder="1" applyProtection="1"/>
    <xf numFmtId="182" fontId="15" fillId="2" borderId="33" xfId="5" applyNumberFormat="1" applyFont="1" applyFill="1" applyBorder="1" applyProtection="1"/>
    <xf numFmtId="182" fontId="15" fillId="2" borderId="32" xfId="5" applyNumberFormat="1" applyFont="1" applyFill="1" applyBorder="1" applyProtection="1"/>
    <xf numFmtId="182" fontId="15" fillId="2" borderId="32" xfId="5" applyNumberFormat="1" applyFont="1" applyFill="1" applyBorder="1" applyAlignment="1" applyProtection="1"/>
    <xf numFmtId="182" fontId="15" fillId="2" borderId="67" xfId="5" applyNumberFormat="1" applyFont="1" applyFill="1" applyBorder="1" applyAlignment="1" applyProtection="1"/>
    <xf numFmtId="182" fontId="15" fillId="2" borderId="34" xfId="5" applyNumberFormat="1" applyFont="1" applyFill="1" applyBorder="1" applyProtection="1"/>
    <xf numFmtId="182" fontId="15" fillId="2" borderId="37" xfId="5" applyNumberFormat="1" applyFont="1" applyFill="1" applyBorder="1" applyProtection="1"/>
    <xf numFmtId="182" fontId="15" fillId="2" borderId="38" xfId="5" applyNumberFormat="1" applyFont="1" applyFill="1" applyBorder="1" applyProtection="1"/>
    <xf numFmtId="182" fontId="15" fillId="2" borderId="38" xfId="5" applyNumberFormat="1" applyFont="1" applyFill="1" applyBorder="1" applyAlignment="1" applyProtection="1"/>
    <xf numFmtId="182" fontId="15" fillId="2" borderId="49" xfId="5" applyNumberFormat="1" applyFont="1" applyFill="1" applyBorder="1" applyAlignment="1" applyProtection="1"/>
    <xf numFmtId="182" fontId="15" fillId="2" borderId="49" xfId="5" applyNumberFormat="1" applyFont="1" applyFill="1" applyBorder="1" applyProtection="1"/>
    <xf numFmtId="182" fontId="15" fillId="2" borderId="39" xfId="5" applyNumberFormat="1" applyFont="1" applyFill="1" applyBorder="1" applyProtection="1"/>
    <xf numFmtId="182" fontId="15" fillId="2" borderId="22" xfId="5" applyNumberFormat="1" applyFont="1" applyFill="1" applyBorder="1" applyProtection="1"/>
    <xf numFmtId="182" fontId="15" fillId="2" borderId="66" xfId="5" applyNumberFormat="1" applyFont="1" applyFill="1" applyBorder="1" applyProtection="1"/>
    <xf numFmtId="177" fontId="15" fillId="2" borderId="33" xfId="5" applyNumberFormat="1" applyFont="1" applyFill="1" applyBorder="1" applyProtection="1"/>
    <xf numFmtId="180" fontId="15" fillId="2" borderId="33" xfId="5" applyNumberFormat="1" applyFont="1" applyFill="1" applyBorder="1" applyProtection="1"/>
    <xf numFmtId="180" fontId="15" fillId="2" borderId="67" xfId="5" applyNumberFormat="1" applyFont="1" applyFill="1" applyBorder="1" applyProtection="1"/>
    <xf numFmtId="177" fontId="15" fillId="2" borderId="21" xfId="5" applyNumberFormat="1" applyFont="1" applyFill="1" applyBorder="1" applyProtection="1"/>
    <xf numFmtId="180" fontId="15" fillId="2" borderId="21" xfId="5" applyNumberFormat="1" applyFont="1" applyFill="1" applyBorder="1" applyAlignment="1" applyProtection="1"/>
    <xf numFmtId="180" fontId="15" fillId="2" borderId="55" xfId="5" applyNumberFormat="1" applyFont="1" applyFill="1" applyBorder="1" applyAlignment="1" applyProtection="1"/>
    <xf numFmtId="180" fontId="15" fillId="2" borderId="21" xfId="5" applyNumberFormat="1" applyFont="1" applyFill="1" applyBorder="1" applyProtection="1"/>
    <xf numFmtId="180" fontId="15" fillId="2" borderId="55" xfId="5" applyNumberFormat="1" applyFont="1" applyFill="1" applyBorder="1" applyProtection="1"/>
    <xf numFmtId="177" fontId="15" fillId="2" borderId="39" xfId="0" applyNumberFormat="1" applyFont="1" applyFill="1" applyBorder="1" applyAlignment="1" applyProtection="1">
      <protection locked="0"/>
    </xf>
    <xf numFmtId="184" fontId="15" fillId="2" borderId="66" xfId="0" applyNumberFormat="1" applyFont="1" applyFill="1" applyBorder="1" applyAlignment="1" applyProtection="1">
      <protection locked="0"/>
    </xf>
    <xf numFmtId="179" fontId="23" fillId="0" borderId="183" xfId="0" applyNumberFormat="1" applyFont="1" applyFill="1" applyBorder="1" applyAlignment="1" applyProtection="1">
      <alignment horizontal="center" vertical="center"/>
      <protection locked="0"/>
    </xf>
    <xf numFmtId="0" fontId="11" fillId="0" borderId="207" xfId="5" applyFont="1" applyFill="1" applyBorder="1" applyAlignment="1" applyProtection="1">
      <alignment horizontal="center" vertical="center"/>
    </xf>
    <xf numFmtId="182" fontId="24" fillId="0" borderId="48" xfId="5" applyNumberFormat="1" applyFont="1" applyFill="1" applyBorder="1" applyProtection="1"/>
    <xf numFmtId="184" fontId="15" fillId="2" borderId="71" xfId="0" applyNumberFormat="1" applyFont="1" applyFill="1" applyBorder="1" applyAlignment="1" applyProtection="1">
      <protection locked="0"/>
    </xf>
    <xf numFmtId="184" fontId="15" fillId="2" borderId="51" xfId="0" applyNumberFormat="1" applyFont="1" applyFill="1" applyBorder="1" applyAlignment="1" applyProtection="1">
      <protection locked="0"/>
    </xf>
    <xf numFmtId="180" fontId="24" fillId="2" borderId="156" xfId="0" applyNumberFormat="1" applyFont="1" applyFill="1" applyBorder="1" applyAlignment="1" applyProtection="1">
      <protection locked="0"/>
    </xf>
    <xf numFmtId="184" fontId="15" fillId="2" borderId="156" xfId="0" applyNumberFormat="1" applyFont="1" applyFill="1" applyBorder="1" applyAlignment="1" applyProtection="1">
      <protection locked="0"/>
    </xf>
    <xf numFmtId="177" fontId="24" fillId="2" borderId="156" xfId="0" applyNumberFormat="1" applyFont="1" applyFill="1" applyBorder="1" applyAlignment="1" applyProtection="1">
      <protection locked="0"/>
    </xf>
    <xf numFmtId="184" fontId="24" fillId="2" borderId="156" xfId="0" applyNumberFormat="1" applyFont="1" applyFill="1" applyBorder="1" applyAlignment="1" applyProtection="1">
      <protection locked="0"/>
    </xf>
    <xf numFmtId="180" fontId="24" fillId="2" borderId="139" xfId="0" applyNumberFormat="1" applyFont="1" applyFill="1" applyBorder="1" applyAlignment="1" applyProtection="1">
      <protection locked="0"/>
    </xf>
    <xf numFmtId="184" fontId="24" fillId="2" borderId="162" xfId="0" applyNumberFormat="1" applyFont="1" applyFill="1" applyBorder="1" applyAlignment="1" applyProtection="1">
      <protection locked="0"/>
    </xf>
    <xf numFmtId="177" fontId="9" fillId="0" borderId="0" xfId="5" applyNumberFormat="1" applyFont="1" applyFill="1" applyBorder="1" applyAlignment="1" applyProtection="1">
      <alignment horizontal="center" vertical="center"/>
    </xf>
    <xf numFmtId="177" fontId="9" fillId="0" borderId="237" xfId="5" applyNumberFormat="1" applyFont="1" applyFill="1" applyBorder="1" applyAlignment="1" applyProtection="1">
      <alignment horizontal="center" vertical="center"/>
    </xf>
    <xf numFmtId="0" fontId="9" fillId="0" borderId="61" xfId="5" applyFont="1" applyFill="1" applyBorder="1" applyAlignment="1" applyProtection="1">
      <alignment horizontal="center" vertical="center"/>
    </xf>
    <xf numFmtId="0" fontId="9" fillId="0" borderId="62" xfId="5" applyFont="1" applyFill="1" applyBorder="1" applyAlignment="1" applyProtection="1">
      <alignment vertical="center"/>
    </xf>
    <xf numFmtId="0" fontId="9" fillId="0" borderId="280" xfId="5" applyFont="1" applyFill="1" applyBorder="1" applyAlignment="1" applyProtection="1">
      <alignment vertical="center"/>
    </xf>
    <xf numFmtId="0" fontId="9" fillId="0" borderId="179" xfId="5" applyFont="1" applyFill="1" applyBorder="1" applyAlignment="1" applyProtection="1">
      <alignment vertical="center"/>
    </xf>
    <xf numFmtId="177" fontId="9" fillId="0" borderId="74" xfId="5" applyNumberFormat="1" applyFont="1" applyFill="1" applyBorder="1" applyAlignment="1" applyProtection="1">
      <alignment horizontal="center" vertical="center"/>
    </xf>
    <xf numFmtId="0" fontId="9" fillId="0" borderId="238"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25"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81" xfId="5" applyFont="1" applyFill="1" applyBorder="1" applyAlignment="1" applyProtection="1">
      <alignment horizontal="center" vertical="center"/>
    </xf>
    <xf numFmtId="177" fontId="9" fillId="0" borderId="210" xfId="5" applyNumberFormat="1" applyFont="1" applyFill="1" applyBorder="1" applyAlignment="1" applyProtection="1">
      <alignment vertical="center"/>
    </xf>
    <xf numFmtId="177" fontId="9" fillId="0" borderId="75" xfId="5" applyNumberFormat="1" applyFont="1" applyFill="1" applyBorder="1" applyAlignment="1" applyProtection="1">
      <alignment horizontal="center" vertical="center"/>
    </xf>
    <xf numFmtId="177" fontId="9" fillId="0" borderId="91" xfId="5" applyNumberFormat="1" applyFont="1" applyFill="1" applyBorder="1" applyAlignment="1" applyProtection="1">
      <alignment horizontal="center" vertical="center"/>
    </xf>
    <xf numFmtId="184" fontId="15" fillId="2" borderId="98" xfId="5" applyNumberFormat="1" applyFont="1" applyFill="1" applyBorder="1" applyProtection="1"/>
    <xf numFmtId="184" fontId="15" fillId="2" borderId="86" xfId="5" applyNumberFormat="1" applyFont="1" applyFill="1" applyBorder="1" applyProtection="1"/>
    <xf numFmtId="184" fontId="15" fillId="2" borderId="93" xfId="5" applyNumberFormat="1" applyFont="1" applyFill="1" applyBorder="1" applyProtection="1"/>
    <xf numFmtId="184" fontId="15" fillId="3" borderId="86" xfId="5" applyNumberFormat="1" applyFont="1" applyFill="1" applyBorder="1" applyProtection="1"/>
    <xf numFmtId="184" fontId="15" fillId="2" borderId="254" xfId="5" applyNumberFormat="1" applyFont="1" applyFill="1" applyBorder="1" applyProtection="1"/>
    <xf numFmtId="180" fontId="24" fillId="2" borderId="242" xfId="0" applyNumberFormat="1" applyFont="1" applyFill="1" applyBorder="1" applyAlignment="1" applyProtection="1">
      <protection locked="0"/>
    </xf>
    <xf numFmtId="179" fontId="7" fillId="0" borderId="0" xfId="0" applyNumberFormat="1" applyFont="1" applyFill="1" applyBorder="1" applyAlignment="1" applyProtection="1">
      <alignment vertical="center"/>
      <protection locked="0"/>
    </xf>
    <xf numFmtId="179" fontId="16" fillId="0" borderId="0" xfId="0" applyNumberFormat="1" applyFont="1" applyFill="1" applyBorder="1" applyAlignment="1" applyProtection="1">
      <alignment vertical="center"/>
      <protection locked="0"/>
    </xf>
    <xf numFmtId="182" fontId="24" fillId="0" borderId="16" xfId="5" applyNumberFormat="1" applyFont="1" applyFill="1" applyBorder="1" applyProtection="1"/>
    <xf numFmtId="0" fontId="11" fillId="0" borderId="340" xfId="5" applyFont="1" applyFill="1" applyBorder="1" applyAlignment="1" applyProtection="1">
      <alignment vertical="center"/>
    </xf>
    <xf numFmtId="0" fontId="25" fillId="0" borderId="52" xfId="5"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79" fontId="9" fillId="2" borderId="23" xfId="0" applyNumberFormat="1" applyFont="1" applyFill="1" applyBorder="1" applyProtection="1">
      <protection locked="0"/>
    </xf>
    <xf numFmtId="0" fontId="9" fillId="2" borderId="23" xfId="5" applyFont="1" applyFill="1" applyBorder="1"/>
    <xf numFmtId="179" fontId="24" fillId="0" borderId="23" xfId="0" applyNumberFormat="1" applyFont="1" applyFill="1" applyBorder="1" applyAlignment="1" applyProtection="1">
      <alignment vertical="center"/>
      <protection locked="0"/>
    </xf>
    <xf numFmtId="179" fontId="33" fillId="0" borderId="23" xfId="0" applyNumberFormat="1" applyFont="1" applyFill="1" applyBorder="1" applyAlignment="1" applyProtection="1">
      <alignment vertical="center"/>
      <protection locked="0"/>
    </xf>
    <xf numFmtId="0" fontId="22" fillId="0" borderId="23" xfId="5" applyFont="1" applyFill="1" applyBorder="1" applyAlignment="1">
      <alignment vertical="center"/>
    </xf>
    <xf numFmtId="179" fontId="24" fillId="0" borderId="0" xfId="0" applyNumberFormat="1" applyFont="1" applyFill="1" applyAlignment="1" applyProtection="1">
      <alignment vertical="center"/>
      <protection locked="0"/>
    </xf>
    <xf numFmtId="0" fontId="9" fillId="0" borderId="0" xfId="5" applyFont="1" applyFill="1" applyAlignment="1">
      <alignment vertical="center"/>
    </xf>
    <xf numFmtId="182" fontId="9" fillId="2" borderId="87" xfId="5" applyNumberFormat="1" applyFont="1" applyFill="1" applyBorder="1" applyAlignment="1" applyProtection="1">
      <alignment vertical="center"/>
    </xf>
    <xf numFmtId="182" fontId="15" fillId="2" borderId="194" xfId="5" applyNumberFormat="1" applyFont="1" applyFill="1" applyBorder="1" applyAlignment="1" applyProtection="1">
      <alignment horizontal="right" vertical="center"/>
    </xf>
    <xf numFmtId="182" fontId="15" fillId="0" borderId="194" xfId="5" applyNumberFormat="1" applyFont="1" applyFill="1" applyBorder="1" applyAlignment="1" applyProtection="1">
      <alignment vertical="center"/>
    </xf>
    <xf numFmtId="182" fontId="15" fillId="0" borderId="223" xfId="0" applyNumberFormat="1" applyFont="1" applyFill="1" applyBorder="1" applyAlignment="1" applyProtection="1">
      <alignment vertical="center"/>
      <protection locked="0"/>
    </xf>
    <xf numFmtId="182" fontId="15" fillId="2" borderId="168" xfId="5" applyNumberFormat="1" applyFont="1" applyFill="1" applyBorder="1" applyAlignment="1" applyProtection="1">
      <alignment horizontal="right" vertical="center"/>
    </xf>
    <xf numFmtId="182" fontId="15" fillId="2" borderId="199" xfId="5" applyNumberFormat="1" applyFont="1" applyFill="1" applyBorder="1" applyAlignment="1" applyProtection="1">
      <alignment vertical="center"/>
    </xf>
    <xf numFmtId="182" fontId="15" fillId="2" borderId="159" xfId="0" applyNumberFormat="1" applyFont="1" applyFill="1" applyBorder="1" applyAlignment="1">
      <alignment vertical="center"/>
    </xf>
    <xf numFmtId="182" fontId="9" fillId="2" borderId="0" xfId="5" applyNumberFormat="1" applyFont="1" applyFill="1" applyBorder="1" applyAlignment="1"/>
    <xf numFmtId="182" fontId="10" fillId="2" borderId="0" xfId="0" applyNumberFormat="1" applyFont="1" applyFill="1" applyBorder="1" applyAlignment="1" applyProtection="1">
      <protection locked="0"/>
    </xf>
    <xf numFmtId="182" fontId="28" fillId="2" borderId="0" xfId="0" applyNumberFormat="1" applyFont="1" applyFill="1" applyAlignment="1" applyProtection="1">
      <alignment vertical="center"/>
      <protection locked="0"/>
    </xf>
    <xf numFmtId="182" fontId="7" fillId="2" borderId="0" xfId="0" applyNumberFormat="1" applyFont="1" applyFill="1" applyAlignment="1" applyProtection="1">
      <alignment vertical="center"/>
      <protection locked="0"/>
    </xf>
    <xf numFmtId="182" fontId="2" fillId="2" borderId="0" xfId="5" applyNumberFormat="1" applyFont="1" applyFill="1" applyAlignment="1">
      <alignment vertical="center"/>
    </xf>
    <xf numFmtId="0" fontId="9" fillId="0" borderId="28" xfId="0" applyFont="1" applyFill="1" applyBorder="1" applyAlignment="1">
      <alignment horizontal="center" vertical="center"/>
    </xf>
    <xf numFmtId="182" fontId="24" fillId="2" borderId="93" xfId="5" applyNumberFormat="1" applyFont="1" applyFill="1" applyBorder="1" applyAlignment="1" applyProtection="1">
      <alignment vertical="center"/>
    </xf>
    <xf numFmtId="182" fontId="24" fillId="2" borderId="95" xfId="5" applyNumberFormat="1" applyFont="1" applyFill="1" applyBorder="1" applyAlignment="1" applyProtection="1">
      <alignment vertical="center"/>
    </xf>
    <xf numFmtId="182" fontId="24" fillId="2" borderId="86" xfId="5" applyNumberFormat="1" applyFont="1" applyFill="1" applyBorder="1" applyAlignment="1" applyProtection="1">
      <alignment vertical="center"/>
    </xf>
    <xf numFmtId="0" fontId="9" fillId="2" borderId="235"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05" xfId="5" applyFont="1" applyFill="1" applyBorder="1" applyAlignment="1" applyProtection="1">
      <alignment vertical="center"/>
    </xf>
    <xf numFmtId="182" fontId="15" fillId="0" borderId="161" xfId="5" applyNumberFormat="1" applyFont="1" applyFill="1" applyBorder="1" applyAlignment="1" applyProtection="1">
      <alignment vertical="center"/>
    </xf>
    <xf numFmtId="0" fontId="11" fillId="0" borderId="88" xfId="5" applyFont="1" applyFill="1" applyBorder="1" applyAlignment="1" applyProtection="1">
      <alignment vertical="center"/>
    </xf>
    <xf numFmtId="0" fontId="25" fillId="0" borderId="74" xfId="5" applyFont="1" applyFill="1" applyBorder="1" applyAlignment="1" applyProtection="1">
      <alignment horizontal="center" vertical="center"/>
    </xf>
    <xf numFmtId="0" fontId="25" fillId="0" borderId="75" xfId="5" applyFont="1" applyFill="1" applyBorder="1" applyAlignment="1" applyProtection="1">
      <alignment horizontal="center" vertical="center"/>
    </xf>
    <xf numFmtId="182" fontId="24" fillId="2" borderId="93" xfId="5" applyNumberFormat="1" applyFont="1" applyFill="1" applyBorder="1" applyProtection="1"/>
    <xf numFmtId="182" fontId="24" fillId="2" borderId="95" xfId="5" applyNumberFormat="1" applyFont="1" applyFill="1" applyBorder="1" applyProtection="1"/>
    <xf numFmtId="182" fontId="24" fillId="0" borderId="96" xfId="5" applyNumberFormat="1" applyFont="1" applyFill="1" applyBorder="1" applyProtection="1"/>
    <xf numFmtId="182" fontId="24" fillId="0" borderId="93" xfId="5" applyNumberFormat="1" applyFont="1" applyFill="1" applyBorder="1" applyProtection="1"/>
    <xf numFmtId="182" fontId="24" fillId="0" borderId="95" xfId="5" applyNumberFormat="1" applyFont="1" applyFill="1" applyBorder="1" applyProtection="1"/>
    <xf numFmtId="182" fontId="24" fillId="2" borderId="96" xfId="5" applyNumberFormat="1" applyFont="1" applyFill="1" applyBorder="1" applyProtection="1"/>
    <xf numFmtId="182" fontId="24" fillId="0" borderId="86" xfId="5" applyNumberFormat="1" applyFont="1" applyFill="1" applyBorder="1" applyProtection="1"/>
    <xf numFmtId="182" fontId="24" fillId="0" borderId="98" xfId="5" applyNumberFormat="1" applyFont="1" applyFill="1" applyBorder="1" applyProtection="1"/>
    <xf numFmtId="182" fontId="24" fillId="0" borderId="242" xfId="5" applyNumberFormat="1" applyFont="1" applyFill="1" applyBorder="1" applyProtection="1"/>
    <xf numFmtId="182" fontId="15" fillId="2" borderId="93" xfId="5" applyNumberFormat="1" applyFont="1" applyFill="1" applyBorder="1" applyProtection="1"/>
    <xf numFmtId="182" fontId="15" fillId="2" borderId="95" xfId="5" applyNumberFormat="1" applyFont="1" applyFill="1" applyBorder="1" applyProtection="1"/>
    <xf numFmtId="182" fontId="15" fillId="2" borderId="96" xfId="5" applyNumberFormat="1" applyFont="1" applyFill="1" applyBorder="1" applyProtection="1"/>
    <xf numFmtId="182" fontId="15" fillId="0" borderId="93" xfId="5" applyNumberFormat="1" applyFont="1" applyFill="1" applyBorder="1" applyProtection="1"/>
    <xf numFmtId="182" fontId="15" fillId="0" borderId="95" xfId="5" applyNumberFormat="1" applyFont="1" applyFill="1" applyBorder="1" applyProtection="1"/>
    <xf numFmtId="182" fontId="15" fillId="0" borderId="96" xfId="5" applyNumberFormat="1" applyFont="1" applyFill="1" applyBorder="1" applyProtection="1"/>
    <xf numFmtId="182" fontId="24" fillId="0" borderId="97" xfId="5" applyNumberFormat="1" applyFont="1" applyFill="1" applyBorder="1" applyProtection="1"/>
    <xf numFmtId="0" fontId="11" fillId="0" borderId="238" xfId="5" applyFont="1" applyFill="1" applyBorder="1" applyAlignment="1" applyProtection="1">
      <alignment horizontal="center" vertical="center"/>
    </xf>
    <xf numFmtId="0" fontId="11" fillId="0" borderId="239" xfId="5" applyFont="1" applyFill="1" applyBorder="1" applyAlignment="1" applyProtection="1">
      <alignment vertical="center"/>
    </xf>
    <xf numFmtId="182" fontId="24" fillId="2" borderId="136" xfId="5" applyNumberFormat="1" applyFont="1" applyFill="1" applyBorder="1" applyProtection="1"/>
    <xf numFmtId="182" fontId="24" fillId="2" borderId="168" xfId="5" applyNumberFormat="1" applyFont="1" applyFill="1" applyBorder="1" applyProtection="1"/>
    <xf numFmtId="182" fontId="24" fillId="0" borderId="161" xfId="5" applyNumberFormat="1" applyFont="1" applyFill="1" applyBorder="1" applyProtection="1"/>
    <xf numFmtId="182" fontId="24" fillId="0" borderId="136" xfId="5" applyNumberFormat="1" applyFont="1" applyFill="1" applyBorder="1" applyProtection="1"/>
    <xf numFmtId="182" fontId="24" fillId="0" borderId="168" xfId="5" applyNumberFormat="1" applyFont="1" applyFill="1" applyBorder="1" applyProtection="1"/>
    <xf numFmtId="182" fontId="15" fillId="0" borderId="168" xfId="5" applyNumberFormat="1" applyFont="1" applyFill="1" applyBorder="1" applyProtection="1"/>
    <xf numFmtId="182" fontId="24" fillId="2" borderId="161" xfId="5" applyNumberFormat="1" applyFont="1" applyFill="1" applyBorder="1" applyProtection="1"/>
    <xf numFmtId="182" fontId="24" fillId="0" borderId="159" xfId="5" applyNumberFormat="1" applyFont="1" applyFill="1" applyBorder="1" applyProtection="1"/>
    <xf numFmtId="182" fontId="24" fillId="0" borderId="228" xfId="5" applyNumberFormat="1" applyFont="1" applyFill="1" applyBorder="1" applyProtection="1"/>
    <xf numFmtId="182" fontId="24" fillId="0" borderId="282" xfId="5" applyNumberFormat="1" applyFont="1" applyFill="1" applyBorder="1" applyProtection="1"/>
    <xf numFmtId="182" fontId="15" fillId="2" borderId="136" xfId="5" applyNumberFormat="1" applyFont="1" applyFill="1" applyBorder="1" applyProtection="1"/>
    <xf numFmtId="182" fontId="15" fillId="2" borderId="168" xfId="5" applyNumberFormat="1" applyFont="1" applyFill="1" applyBorder="1" applyProtection="1"/>
    <xf numFmtId="182" fontId="15" fillId="2" borderId="161" xfId="5" applyNumberFormat="1" applyFont="1" applyFill="1" applyBorder="1" applyProtection="1"/>
    <xf numFmtId="182" fontId="15" fillId="0" borderId="136" xfId="5" applyNumberFormat="1" applyFont="1" applyFill="1" applyBorder="1" applyProtection="1"/>
    <xf numFmtId="182" fontId="15" fillId="0" borderId="161" xfId="5" applyNumberFormat="1" applyFont="1" applyFill="1" applyBorder="1" applyProtection="1"/>
    <xf numFmtId="182" fontId="24" fillId="0" borderId="227" xfId="5" applyNumberFormat="1" applyFont="1" applyFill="1" applyBorder="1" applyProtection="1"/>
    <xf numFmtId="0" fontId="9" fillId="0" borderId="107" xfId="5" applyFont="1" applyFill="1" applyBorder="1" applyAlignment="1" applyProtection="1">
      <alignment horizontal="center" vertical="center"/>
    </xf>
    <xf numFmtId="0" fontId="9" fillId="0" borderId="190" xfId="5" applyFont="1" applyFill="1" applyBorder="1" applyAlignment="1" applyProtection="1">
      <alignment vertical="center"/>
    </xf>
    <xf numFmtId="184" fontId="24" fillId="2" borderId="250" xfId="0" applyNumberFormat="1" applyFont="1" applyFill="1" applyBorder="1" applyAlignment="1" applyProtection="1">
      <protection locked="0"/>
    </xf>
    <xf numFmtId="184" fontId="15" fillId="0" borderId="269" xfId="5" applyNumberFormat="1" applyFont="1" applyFill="1" applyBorder="1" applyProtection="1"/>
    <xf numFmtId="184" fontId="15" fillId="0" borderId="346" xfId="5" applyNumberFormat="1" applyFont="1" applyFill="1" applyBorder="1" applyProtection="1"/>
    <xf numFmtId="184" fontId="15" fillId="0" borderId="239" xfId="0" applyNumberFormat="1" applyFont="1" applyFill="1" applyBorder="1" applyAlignment="1" applyProtection="1">
      <protection locked="0"/>
    </xf>
    <xf numFmtId="184" fontId="15" fillId="2" borderId="261" xfId="5" applyNumberFormat="1" applyFont="1" applyFill="1" applyBorder="1" applyProtection="1"/>
    <xf numFmtId="184" fontId="24" fillId="2" borderId="347" xfId="0" applyNumberFormat="1" applyFont="1" applyFill="1" applyBorder="1" applyAlignment="1" applyProtection="1">
      <protection locked="0"/>
    </xf>
    <xf numFmtId="184" fontId="15" fillId="0" borderId="231" xfId="0" applyNumberFormat="1" applyFont="1" applyFill="1" applyBorder="1" applyAlignment="1" applyProtection="1">
      <protection locked="0"/>
    </xf>
    <xf numFmtId="184" fontId="15" fillId="0" borderId="201" xfId="5" applyNumberFormat="1" applyFont="1" applyFill="1" applyBorder="1" applyProtection="1"/>
    <xf numFmtId="184" fontId="15" fillId="0" borderId="345" xfId="5" applyNumberFormat="1" applyFont="1" applyFill="1" applyBorder="1" applyProtection="1"/>
    <xf numFmtId="184" fontId="15" fillId="2" borderId="255" xfId="0" applyNumberFormat="1" applyFont="1" applyFill="1" applyBorder="1" applyAlignment="1" applyProtection="1">
      <protection locked="0"/>
    </xf>
    <xf numFmtId="179" fontId="16" fillId="0" borderId="23" xfId="0" applyNumberFormat="1" applyFont="1" applyFill="1" applyBorder="1" applyAlignment="1" applyProtection="1">
      <alignment horizontal="left" vertical="center"/>
      <protection locked="0"/>
    </xf>
    <xf numFmtId="179" fontId="28" fillId="2" borderId="23" xfId="0" applyNumberFormat="1" applyFont="1" applyFill="1" applyBorder="1" applyAlignment="1" applyProtection="1">
      <alignment vertical="center"/>
      <protection locked="0"/>
    </xf>
    <xf numFmtId="0" fontId="24" fillId="0" borderId="147" xfId="5" applyFont="1" applyFill="1" applyBorder="1" applyAlignment="1" applyProtection="1">
      <alignment horizontal="center" vertical="center" shrinkToFit="1"/>
    </xf>
    <xf numFmtId="182" fontId="9" fillId="0" borderId="151" xfId="5" applyNumberFormat="1" applyFont="1" applyFill="1" applyBorder="1" applyAlignment="1">
      <alignment vertical="center"/>
    </xf>
    <xf numFmtId="0" fontId="11" fillId="0" borderId="26" xfId="5" applyFont="1" applyFill="1" applyBorder="1" applyAlignment="1" applyProtection="1">
      <alignment vertical="center"/>
    </xf>
    <xf numFmtId="0" fontId="11" fillId="0" borderId="263" xfId="5" applyFont="1" applyFill="1" applyBorder="1" applyAlignment="1" applyProtection="1">
      <alignment vertical="center"/>
    </xf>
    <xf numFmtId="0" fontId="24" fillId="0" borderId="165" xfId="5" applyFont="1" applyFill="1" applyBorder="1" applyAlignment="1" applyProtection="1">
      <alignment horizontal="center" vertical="center" shrinkToFit="1"/>
    </xf>
    <xf numFmtId="182" fontId="9" fillId="0" borderId="32" xfId="3" applyNumberFormat="1" applyFont="1" applyFill="1" applyBorder="1" applyProtection="1"/>
    <xf numFmtId="182" fontId="15" fillId="0" borderId="350" xfId="5" applyNumberFormat="1" applyFont="1" applyFill="1" applyBorder="1" applyAlignment="1" applyProtection="1">
      <alignment vertical="center"/>
    </xf>
    <xf numFmtId="182" fontId="15" fillId="0" borderId="77" xfId="5" applyNumberFormat="1" applyFont="1" applyFill="1" applyBorder="1" applyAlignment="1" applyProtection="1">
      <alignment vertical="center"/>
    </xf>
    <xf numFmtId="182" fontId="15" fillId="0" borderId="10" xfId="5" applyNumberFormat="1" applyFont="1" applyFill="1" applyBorder="1" applyAlignment="1" applyProtection="1">
      <alignment vertical="center"/>
    </xf>
    <xf numFmtId="182" fontId="15" fillId="0" borderId="5" xfId="5" applyNumberFormat="1" applyFont="1" applyFill="1" applyBorder="1" applyAlignment="1" applyProtection="1">
      <alignment vertical="center"/>
    </xf>
    <xf numFmtId="182" fontId="15" fillId="0" borderId="113" xfId="5" applyNumberFormat="1" applyFont="1" applyFill="1" applyBorder="1" applyAlignment="1">
      <alignment vertical="center"/>
    </xf>
    <xf numFmtId="182" fontId="15" fillId="0" borderId="81" xfId="5" applyNumberFormat="1" applyFont="1" applyFill="1" applyBorder="1" applyAlignment="1">
      <alignment vertical="center"/>
    </xf>
    <xf numFmtId="182" fontId="15" fillId="0" borderId="350" xfId="5" applyNumberFormat="1" applyFont="1" applyFill="1" applyBorder="1" applyAlignment="1">
      <alignment vertical="center"/>
    </xf>
    <xf numFmtId="22" fontId="24" fillId="0" borderId="0" xfId="5" applyNumberFormat="1" applyFont="1" applyFill="1" applyAlignment="1" applyProtection="1">
      <alignment horizontal="center"/>
    </xf>
    <xf numFmtId="179" fontId="15" fillId="0" borderId="6" xfId="0" applyNumberFormat="1" applyFont="1" applyFill="1" applyBorder="1" applyAlignment="1">
      <alignment vertical="center"/>
    </xf>
    <xf numFmtId="179" fontId="15" fillId="0" borderId="8" xfId="0" applyNumberFormat="1" applyFont="1" applyFill="1" applyBorder="1" applyAlignment="1">
      <alignment vertical="center"/>
    </xf>
    <xf numFmtId="179" fontId="15" fillId="0" borderId="187" xfId="0" applyNumberFormat="1" applyFont="1" applyFill="1" applyBorder="1" applyAlignment="1">
      <alignment vertical="center"/>
    </xf>
    <xf numFmtId="179" fontId="21" fillId="0" borderId="28" xfId="0" applyNumberFormat="1" applyFont="1" applyFill="1" applyBorder="1" applyAlignment="1" applyProtection="1">
      <alignment horizontal="center" vertical="center"/>
      <protection locked="0"/>
    </xf>
    <xf numFmtId="182" fontId="9" fillId="2" borderId="21" xfId="5" applyNumberFormat="1" applyFont="1" applyFill="1" applyBorder="1" applyAlignment="1" applyProtection="1">
      <alignment horizontal="center" vertical="center"/>
    </xf>
    <xf numFmtId="182" fontId="9" fillId="2" borderId="21" xfId="5" applyNumberFormat="1" applyFont="1" applyFill="1" applyBorder="1" applyAlignment="1" applyProtection="1">
      <alignment vertical="center"/>
    </xf>
    <xf numFmtId="182" fontId="2" fillId="2" borderId="279" xfId="5" applyNumberFormat="1" applyFont="1" applyFill="1" applyBorder="1" applyAlignment="1"/>
    <xf numFmtId="182" fontId="15" fillId="2" borderId="87" xfId="5" applyNumberFormat="1" applyFont="1" applyFill="1" applyBorder="1" applyAlignment="1" applyProtection="1">
      <alignment vertical="center"/>
    </xf>
    <xf numFmtId="182" fontId="9" fillId="0" borderId="188" xfId="5" applyNumberFormat="1" applyFont="1" applyFill="1" applyBorder="1" applyAlignment="1" applyProtection="1">
      <alignment vertical="center"/>
      <protection locked="0"/>
    </xf>
    <xf numFmtId="182" fontId="9" fillId="0" borderId="9" xfId="5" applyNumberFormat="1" applyFont="1" applyFill="1" applyBorder="1" applyAlignment="1" applyProtection="1">
      <alignment vertical="center"/>
      <protection locked="0"/>
    </xf>
    <xf numFmtId="182" fontId="9" fillId="0" borderId="87" xfId="5" applyNumberFormat="1" applyFont="1" applyFill="1" applyBorder="1" applyAlignment="1" applyProtection="1">
      <alignment vertical="center"/>
      <protection locked="0"/>
    </xf>
    <xf numFmtId="182" fontId="9" fillId="0" borderId="24" xfId="5" applyNumberFormat="1" applyFont="1" applyFill="1" applyBorder="1" applyAlignment="1" applyProtection="1">
      <alignment vertical="center"/>
      <protection locked="0"/>
    </xf>
    <xf numFmtId="182" fontId="9" fillId="0" borderId="34" xfId="5" applyNumberFormat="1" applyFont="1" applyFill="1" applyBorder="1" applyAlignment="1" applyProtection="1">
      <alignment vertical="center"/>
      <protection locked="0"/>
    </xf>
    <xf numFmtId="182" fontId="9" fillId="0" borderId="21" xfId="5" applyNumberFormat="1" applyFont="1" applyFill="1" applyBorder="1" applyAlignment="1" applyProtection="1">
      <alignment vertical="center"/>
      <protection locked="0"/>
    </xf>
    <xf numFmtId="182" fontId="11" fillId="0" borderId="21" xfId="5" applyNumberFormat="1" applyFont="1" applyFill="1" applyBorder="1" applyAlignment="1" applyProtection="1">
      <alignment vertical="center"/>
      <protection locked="0"/>
    </xf>
    <xf numFmtId="182" fontId="9" fillId="0" borderId="152" xfId="5" applyNumberFormat="1" applyFont="1" applyFill="1" applyBorder="1" applyAlignment="1" applyProtection="1">
      <alignment vertical="center"/>
      <protection locked="0"/>
    </xf>
    <xf numFmtId="182" fontId="11" fillId="0" borderId="34" xfId="5" applyNumberFormat="1" applyFont="1" applyFill="1" applyBorder="1" applyAlignment="1" applyProtection="1">
      <alignment vertical="center"/>
      <protection locked="0"/>
    </xf>
    <xf numFmtId="184" fontId="15" fillId="0" borderId="50" xfId="0" applyNumberFormat="1" applyFont="1" applyFill="1" applyBorder="1" applyAlignment="1" applyProtection="1">
      <alignment horizontal="center"/>
      <protection locked="0"/>
    </xf>
    <xf numFmtId="182" fontId="9" fillId="0" borderId="30" xfId="5" applyNumberFormat="1" applyFont="1" applyFill="1" applyBorder="1" applyAlignment="1" applyProtection="1">
      <alignment vertical="center"/>
      <protection locked="0"/>
    </xf>
    <xf numFmtId="182" fontId="9" fillId="0" borderId="20" xfId="5" applyNumberFormat="1" applyFont="1" applyFill="1" applyBorder="1" applyAlignment="1" applyProtection="1">
      <alignment vertical="center"/>
      <protection locked="0"/>
    </xf>
    <xf numFmtId="182" fontId="9" fillId="0" borderId="29" xfId="5" applyNumberFormat="1" applyFont="1" applyFill="1" applyBorder="1" applyAlignment="1" applyProtection="1">
      <alignment vertical="center"/>
      <protection locked="0"/>
    </xf>
    <xf numFmtId="182" fontId="9" fillId="0" borderId="198" xfId="5" applyNumberFormat="1" applyFont="1" applyFill="1" applyBorder="1" applyAlignment="1" applyProtection="1">
      <alignment vertical="center"/>
      <protection locked="0"/>
    </xf>
    <xf numFmtId="182" fontId="9" fillId="0" borderId="31" xfId="5" applyNumberFormat="1" applyFont="1" applyFill="1" applyBorder="1" applyAlignment="1" applyProtection="1">
      <alignment vertical="center"/>
      <protection locked="0"/>
    </xf>
    <xf numFmtId="182" fontId="11" fillId="0" borderId="20" xfId="5" applyNumberFormat="1" applyFont="1" applyFill="1" applyBorder="1" applyAlignment="1" applyProtection="1">
      <alignment vertical="center"/>
      <protection locked="0"/>
    </xf>
    <xf numFmtId="182" fontId="15" fillId="2" borderId="32" xfId="5" applyNumberFormat="1" applyFont="1" applyFill="1" applyBorder="1" applyAlignment="1">
      <alignment vertical="center"/>
    </xf>
    <xf numFmtId="182" fontId="15" fillId="2" borderId="39" xfId="0" applyNumberFormat="1" applyFont="1" applyFill="1" applyBorder="1" applyAlignment="1" applyProtection="1">
      <alignment horizontal="right" vertical="center"/>
      <protection locked="0"/>
    </xf>
    <xf numFmtId="182" fontId="15" fillId="2" borderId="96" xfId="0" applyNumberFormat="1" applyFont="1" applyFill="1" applyBorder="1" applyAlignment="1" applyProtection="1">
      <alignment horizontal="right" vertical="center"/>
      <protection locked="0"/>
    </xf>
    <xf numFmtId="182" fontId="15" fillId="2" borderId="223" xfId="0" applyNumberFormat="1" applyFont="1" applyFill="1" applyBorder="1" applyAlignment="1" applyProtection="1">
      <alignment horizontal="right" vertical="center"/>
      <protection locked="0"/>
    </xf>
    <xf numFmtId="182" fontId="15" fillId="2" borderId="161" xfId="0" applyNumberFormat="1" applyFont="1" applyFill="1" applyBorder="1" applyAlignment="1" applyProtection="1">
      <alignment horizontal="right" vertical="center"/>
      <protection locked="0"/>
    </xf>
    <xf numFmtId="182" fontId="15" fillId="2" borderId="66" xfId="0" applyNumberFormat="1" applyFont="1" applyFill="1" applyBorder="1" applyAlignment="1" applyProtection="1">
      <alignment horizontal="right" vertical="center"/>
      <protection locked="0"/>
    </xf>
    <xf numFmtId="184" fontId="15" fillId="0" borderId="241" xfId="0" applyNumberFormat="1" applyFont="1" applyFill="1" applyBorder="1" applyAlignment="1" applyProtection="1">
      <protection locked="0"/>
    </xf>
    <xf numFmtId="184" fontId="15" fillId="0" borderId="156" xfId="0" applyNumberFormat="1" applyFont="1" applyFill="1" applyBorder="1" applyAlignment="1" applyProtection="1">
      <protection locked="0"/>
    </xf>
    <xf numFmtId="184" fontId="15" fillId="0" borderId="242" xfId="0" applyNumberFormat="1" applyFont="1" applyFill="1" applyBorder="1" applyAlignment="1" applyProtection="1">
      <protection locked="0"/>
    </xf>
    <xf numFmtId="184" fontId="15" fillId="0" borderId="260" xfId="0" applyNumberFormat="1" applyFont="1" applyFill="1" applyBorder="1" applyAlignment="1" applyProtection="1">
      <protection locked="0"/>
    </xf>
    <xf numFmtId="184" fontId="15" fillId="0" borderId="243" xfId="0" applyNumberFormat="1" applyFont="1" applyFill="1" applyBorder="1" applyAlignment="1" applyProtection="1">
      <protection locked="0"/>
    </xf>
    <xf numFmtId="177" fontId="24" fillId="0" borderId="241" xfId="0" applyNumberFormat="1" applyFont="1" applyFill="1" applyBorder="1" applyAlignment="1" applyProtection="1">
      <protection locked="0"/>
    </xf>
    <xf numFmtId="184" fontId="24" fillId="0" borderId="156" xfId="0" applyNumberFormat="1" applyFont="1" applyFill="1" applyBorder="1" applyAlignment="1" applyProtection="1">
      <protection locked="0"/>
    </xf>
    <xf numFmtId="177" fontId="24" fillId="0" borderId="156" xfId="0" applyNumberFormat="1" applyFont="1" applyFill="1" applyBorder="1" applyAlignment="1" applyProtection="1">
      <protection locked="0"/>
    </xf>
    <xf numFmtId="177" fontId="15" fillId="0" borderId="156" xfId="0" applyNumberFormat="1" applyFont="1" applyFill="1" applyBorder="1" applyAlignment="1" applyProtection="1">
      <protection locked="0"/>
    </xf>
    <xf numFmtId="180" fontId="24" fillId="0" borderId="156" xfId="0" applyNumberFormat="1" applyFont="1" applyFill="1" applyBorder="1" applyAlignment="1" applyProtection="1">
      <protection locked="0"/>
    </xf>
    <xf numFmtId="184" fontId="15" fillId="0" borderId="139" xfId="0" applyNumberFormat="1" applyFont="1" applyFill="1" applyBorder="1" applyAlignment="1" applyProtection="1">
      <protection locked="0"/>
    </xf>
    <xf numFmtId="182" fontId="11" fillId="0" borderId="38" xfId="5" applyNumberFormat="1" applyFont="1" applyFill="1" applyBorder="1" applyAlignment="1" applyProtection="1">
      <alignment horizontal="right" vertical="center"/>
      <protection locked="0"/>
    </xf>
    <xf numFmtId="182" fontId="9" fillId="0" borderId="37" xfId="5" applyNumberFormat="1" applyFont="1" applyFill="1" applyBorder="1" applyAlignment="1" applyProtection="1">
      <alignment vertical="center"/>
      <protection locked="0"/>
    </xf>
    <xf numFmtId="182" fontId="9" fillId="0" borderId="7" xfId="5" applyNumberFormat="1" applyFont="1" applyFill="1" applyBorder="1" applyAlignment="1" applyProtection="1">
      <alignment vertical="center"/>
      <protection locked="0"/>
    </xf>
    <xf numFmtId="182" fontId="9" fillId="0" borderId="194" xfId="5" applyNumberFormat="1" applyFont="1" applyFill="1" applyBorder="1" applyAlignment="1" applyProtection="1">
      <alignment vertical="center"/>
      <protection locked="0"/>
    </xf>
    <xf numFmtId="182" fontId="9" fillId="0" borderId="40" xfId="5" applyNumberFormat="1" applyFont="1" applyFill="1" applyBorder="1" applyAlignment="1" applyProtection="1">
      <alignment vertical="center"/>
      <protection locked="0"/>
    </xf>
    <xf numFmtId="182" fontId="9" fillId="0" borderId="38" xfId="5" applyNumberFormat="1" applyFont="1" applyFill="1" applyBorder="1" applyAlignment="1" applyProtection="1">
      <alignment vertical="center"/>
      <protection locked="0"/>
    </xf>
    <xf numFmtId="182" fontId="9" fillId="0" borderId="86" xfId="5" applyNumberFormat="1" applyFont="1" applyFill="1" applyBorder="1" applyAlignment="1" applyProtection="1">
      <alignment vertical="center"/>
      <protection locked="0"/>
    </xf>
    <xf numFmtId="182" fontId="11" fillId="0" borderId="37" xfId="5" applyNumberFormat="1" applyFont="1" applyFill="1" applyBorder="1" applyAlignment="1" applyProtection="1">
      <alignment vertical="center"/>
      <protection locked="0"/>
    </xf>
    <xf numFmtId="182" fontId="9" fillId="0" borderId="123" xfId="5" applyNumberFormat="1" applyFont="1" applyFill="1" applyBorder="1" applyAlignment="1" applyProtection="1">
      <alignment vertical="center"/>
      <protection locked="0"/>
    </xf>
    <xf numFmtId="182" fontId="24" fillId="3" borderId="30" xfId="5" applyNumberFormat="1" applyFont="1" applyFill="1" applyBorder="1" applyProtection="1"/>
    <xf numFmtId="182" fontId="24" fillId="3" borderId="33" xfId="5" applyNumberFormat="1" applyFont="1" applyFill="1" applyBorder="1" applyProtection="1"/>
    <xf numFmtId="182" fontId="15" fillId="3" borderId="33" xfId="5" applyNumberFormat="1" applyFont="1" applyFill="1" applyBorder="1" applyProtection="1"/>
    <xf numFmtId="182" fontId="24" fillId="3" borderId="32" xfId="5" applyNumberFormat="1" applyFont="1" applyFill="1" applyBorder="1" applyProtection="1"/>
    <xf numFmtId="182" fontId="24" fillId="3" borderId="93" xfId="5" applyNumberFormat="1" applyFont="1" applyFill="1" applyBorder="1" applyProtection="1"/>
    <xf numFmtId="182" fontId="24" fillId="3" borderId="136" xfId="5" applyNumberFormat="1" applyFont="1" applyFill="1" applyBorder="1" applyProtection="1"/>
    <xf numFmtId="182" fontId="24" fillId="3" borderId="32" xfId="5" applyNumberFormat="1" applyFont="1" applyFill="1" applyBorder="1" applyAlignment="1" applyProtection="1"/>
    <xf numFmtId="182" fontId="24" fillId="3" borderId="67" xfId="5" applyNumberFormat="1" applyFont="1" applyFill="1" applyBorder="1" applyAlignment="1" applyProtection="1"/>
    <xf numFmtId="182" fontId="24" fillId="3" borderId="58" xfId="5" applyNumberFormat="1" applyFont="1" applyFill="1" applyBorder="1" applyProtection="1"/>
    <xf numFmtId="182" fontId="24" fillId="3" borderId="37" xfId="5" applyNumberFormat="1" applyFont="1" applyFill="1" applyBorder="1" applyProtection="1"/>
    <xf numFmtId="182" fontId="24" fillId="3" borderId="38" xfId="5" applyNumberFormat="1" applyFont="1" applyFill="1" applyBorder="1" applyProtection="1"/>
    <xf numFmtId="182" fontId="24" fillId="3" borderId="95" xfId="5" applyNumberFormat="1" applyFont="1" applyFill="1" applyBorder="1" applyProtection="1"/>
    <xf numFmtId="182" fontId="24" fillId="3" borderId="168" xfId="5" applyNumberFormat="1" applyFont="1" applyFill="1" applyBorder="1" applyProtection="1"/>
    <xf numFmtId="182" fontId="24" fillId="3" borderId="49" xfId="5" applyNumberFormat="1" applyFont="1" applyFill="1" applyBorder="1" applyProtection="1"/>
    <xf numFmtId="182" fontId="15" fillId="3" borderId="168" xfId="5" applyNumberFormat="1" applyFont="1" applyFill="1" applyBorder="1" applyProtection="1"/>
    <xf numFmtId="182" fontId="15" fillId="3" borderId="38" xfId="5" applyNumberFormat="1" applyFont="1" applyFill="1" applyBorder="1" applyProtection="1"/>
    <xf numFmtId="182" fontId="15" fillId="3" borderId="38" xfId="5" applyNumberFormat="1" applyFont="1" applyFill="1" applyBorder="1" applyAlignment="1" applyProtection="1"/>
    <xf numFmtId="182" fontId="15" fillId="3" borderId="49" xfId="5" applyNumberFormat="1" applyFont="1" applyFill="1" applyBorder="1" applyAlignment="1" applyProtection="1"/>
    <xf numFmtId="184" fontId="15" fillId="0" borderId="20" xfId="5" applyNumberFormat="1" applyFont="1" applyFill="1" applyBorder="1" applyProtection="1"/>
    <xf numFmtId="177" fontId="15" fillId="0" borderId="250" xfId="0" applyNumberFormat="1" applyFont="1" applyFill="1" applyBorder="1" applyAlignment="1" applyProtection="1">
      <protection locked="0"/>
    </xf>
    <xf numFmtId="182" fontId="9" fillId="0" borderId="199" xfId="5" applyNumberFormat="1" applyFont="1" applyFill="1" applyBorder="1" applyAlignment="1" applyProtection="1">
      <alignment vertical="center"/>
      <protection locked="0"/>
    </xf>
    <xf numFmtId="182" fontId="11" fillId="2" borderId="34" xfId="5" applyNumberFormat="1" applyFont="1" applyFill="1" applyBorder="1" applyAlignment="1" applyProtection="1">
      <alignment vertical="center" shrinkToFit="1"/>
      <protection locked="0"/>
    </xf>
    <xf numFmtId="182" fontId="9" fillId="2" borderId="21" xfId="5" applyNumberFormat="1" applyFont="1" applyFill="1" applyBorder="1" applyAlignment="1" applyProtection="1">
      <alignment vertical="center"/>
      <protection locked="0"/>
    </xf>
    <xf numFmtId="182" fontId="9" fillId="2" borderId="152" xfId="5" applyNumberFormat="1" applyFont="1" applyFill="1" applyBorder="1" applyAlignment="1" applyProtection="1">
      <alignment vertical="center"/>
      <protection locked="0"/>
    </xf>
    <xf numFmtId="182" fontId="11" fillId="2" borderId="34" xfId="5" applyNumberFormat="1" applyFont="1" applyFill="1" applyBorder="1" applyAlignment="1" applyProtection="1">
      <alignment vertical="center"/>
      <protection locked="0"/>
    </xf>
    <xf numFmtId="182" fontId="11" fillId="2" borderId="21" xfId="5" applyNumberFormat="1" applyFont="1" applyFill="1" applyBorder="1" applyAlignment="1" applyProtection="1">
      <alignment vertical="center" shrinkToFit="1"/>
      <protection locked="0"/>
    </xf>
    <xf numFmtId="182" fontId="9" fillId="2" borderId="9" xfId="5" applyNumberFormat="1" applyFont="1" applyFill="1" applyBorder="1" applyAlignment="1" applyProtection="1">
      <alignment vertical="center"/>
      <protection locked="0"/>
    </xf>
    <xf numFmtId="182" fontId="11" fillId="2" borderId="27" xfId="5" applyNumberFormat="1" applyFont="1" applyFill="1" applyBorder="1" applyAlignment="1" applyProtection="1">
      <alignment vertical="center" shrinkToFit="1"/>
      <protection locked="0"/>
    </xf>
    <xf numFmtId="182" fontId="11" fillId="2" borderId="73" xfId="5" applyNumberFormat="1" applyFont="1" applyFill="1" applyBorder="1" applyAlignment="1" applyProtection="1">
      <alignment vertical="center" shrinkToFit="1"/>
      <protection locked="0"/>
    </xf>
    <xf numFmtId="182" fontId="11" fillId="2" borderId="87" xfId="5" applyNumberFormat="1" applyFont="1" applyFill="1" applyBorder="1" applyAlignment="1" applyProtection="1">
      <alignment vertical="center" shrinkToFit="1"/>
      <protection locked="0"/>
    </xf>
    <xf numFmtId="182" fontId="9" fillId="2" borderId="34" xfId="5" applyNumberFormat="1" applyFont="1" applyFill="1" applyBorder="1" applyAlignment="1" applyProtection="1">
      <alignment vertical="center"/>
      <protection locked="0"/>
    </xf>
    <xf numFmtId="182" fontId="11" fillId="2" borderId="26" xfId="5" applyNumberFormat="1" applyFont="1" applyFill="1" applyBorder="1" applyAlignment="1" applyProtection="1">
      <alignment vertical="center"/>
      <protection locked="0"/>
    </xf>
    <xf numFmtId="182" fontId="9" fillId="2" borderId="26" xfId="5" applyNumberFormat="1" applyFont="1" applyFill="1" applyBorder="1" applyAlignment="1">
      <alignment vertical="center"/>
    </xf>
    <xf numFmtId="182" fontId="9" fillId="3" borderId="34" xfId="5" applyNumberFormat="1" applyFont="1" applyFill="1" applyBorder="1" applyAlignment="1">
      <alignment vertical="center"/>
    </xf>
    <xf numFmtId="182" fontId="9" fillId="0" borderId="73" xfId="5" applyNumberFormat="1" applyFont="1" applyFill="1" applyBorder="1" applyAlignment="1" applyProtection="1">
      <alignment vertical="center"/>
      <protection locked="0"/>
    </xf>
    <xf numFmtId="182" fontId="9" fillId="0" borderId="135" xfId="5" applyNumberFormat="1" applyFont="1" applyFill="1" applyBorder="1" applyAlignment="1" applyProtection="1">
      <alignment vertical="center"/>
      <protection locked="0"/>
    </xf>
    <xf numFmtId="182" fontId="11" fillId="0" borderId="9" xfId="5" applyNumberFormat="1" applyFont="1" applyFill="1" applyBorder="1" applyAlignment="1" applyProtection="1">
      <alignment vertical="center"/>
      <protection locked="0"/>
    </xf>
    <xf numFmtId="177" fontId="9" fillId="0" borderId="9" xfId="1" applyNumberFormat="1" applyFont="1" applyFill="1" applyBorder="1" applyAlignment="1">
      <alignment horizontal="right" vertical="center"/>
    </xf>
    <xf numFmtId="38" fontId="9" fillId="0" borderId="34" xfId="5" applyNumberFormat="1" applyFont="1" applyFill="1" applyBorder="1" applyAlignment="1">
      <alignment vertical="center"/>
    </xf>
    <xf numFmtId="182" fontId="9" fillId="0" borderId="122" xfId="5" applyNumberFormat="1" applyFont="1" applyFill="1" applyBorder="1" applyAlignment="1">
      <alignment vertical="center"/>
    </xf>
    <xf numFmtId="182" fontId="9" fillId="0" borderId="47" xfId="8" applyNumberFormat="1" applyFont="1" applyFill="1" applyBorder="1" applyProtection="1"/>
    <xf numFmtId="182" fontId="9" fillId="0" borderId="124" xfId="8" applyNumberFormat="1" applyFont="1" applyFill="1" applyBorder="1" applyAlignment="1" applyProtection="1">
      <alignment horizontal="right" vertical="center"/>
    </xf>
    <xf numFmtId="182" fontId="9" fillId="0" borderId="38" xfId="8" applyNumberFormat="1" applyFont="1" applyFill="1" applyBorder="1" applyProtection="1"/>
    <xf numFmtId="182" fontId="9" fillId="0" borderId="123" xfId="8" applyNumberFormat="1" applyFont="1" applyFill="1" applyBorder="1" applyAlignment="1" applyProtection="1">
      <alignment horizontal="right" vertical="center"/>
    </xf>
    <xf numFmtId="182" fontId="9" fillId="0" borderId="141" xfId="8" applyNumberFormat="1" applyFont="1" applyFill="1" applyBorder="1" applyProtection="1"/>
    <xf numFmtId="182" fontId="9" fillId="0" borderId="142" xfId="8" applyNumberFormat="1" applyFont="1" applyFill="1" applyBorder="1" applyProtection="1"/>
    <xf numFmtId="182" fontId="9" fillId="0" borderId="39" xfId="8" applyNumberFormat="1" applyFont="1" applyFill="1" applyBorder="1" applyProtection="1"/>
    <xf numFmtId="182" fontId="9" fillId="0" borderId="66" xfId="8" applyNumberFormat="1" applyFont="1" applyFill="1" applyBorder="1" applyProtection="1"/>
    <xf numFmtId="182" fontId="11" fillId="0" borderId="38" xfId="5" applyNumberFormat="1" applyFont="1" applyFill="1" applyBorder="1" applyAlignment="1" applyProtection="1">
      <alignment vertical="center"/>
      <protection locked="0"/>
    </xf>
    <xf numFmtId="182" fontId="37" fillId="0" borderId="34" xfId="5" applyNumberFormat="1" applyFont="1" applyFill="1" applyBorder="1" applyAlignment="1">
      <alignment vertical="center"/>
    </xf>
    <xf numFmtId="182" fontId="37" fillId="0" borderId="152" xfId="5" applyNumberFormat="1" applyFont="1" applyFill="1" applyBorder="1" applyAlignment="1">
      <alignment vertical="center"/>
    </xf>
    <xf numFmtId="182" fontId="9" fillId="0" borderId="113" xfId="5" applyNumberFormat="1" applyFont="1" applyFill="1" applyBorder="1" applyAlignment="1">
      <alignment vertical="center"/>
    </xf>
    <xf numFmtId="182" fontId="11" fillId="0" borderId="155" xfId="5" applyNumberFormat="1" applyFont="1" applyFill="1" applyBorder="1" applyAlignment="1" applyProtection="1">
      <alignment vertical="center"/>
      <protection locked="0"/>
    </xf>
    <xf numFmtId="182" fontId="9" fillId="0" borderId="204" xfId="5" applyNumberFormat="1" applyFont="1" applyFill="1" applyBorder="1" applyAlignment="1" applyProtection="1">
      <alignment vertical="center"/>
      <protection locked="0"/>
    </xf>
    <xf numFmtId="182" fontId="9" fillId="0" borderId="205" xfId="5" applyNumberFormat="1" applyFont="1" applyFill="1" applyBorder="1" applyAlignment="1" applyProtection="1">
      <alignment vertical="center"/>
      <protection locked="0"/>
    </xf>
    <xf numFmtId="182" fontId="9" fillId="0" borderId="134" xfId="5" applyNumberFormat="1" applyFont="1" applyFill="1" applyBorder="1" applyAlignment="1" applyProtection="1">
      <alignment vertical="center"/>
      <protection locked="0"/>
    </xf>
    <xf numFmtId="182" fontId="11" fillId="0" borderId="204" xfId="5" applyNumberFormat="1" applyFont="1" applyFill="1" applyBorder="1" applyAlignment="1" applyProtection="1">
      <alignment vertical="center"/>
      <protection locked="0"/>
    </xf>
    <xf numFmtId="182" fontId="11" fillId="0" borderId="171" xfId="5" applyNumberFormat="1" applyFont="1" applyFill="1" applyBorder="1" applyAlignment="1" applyProtection="1">
      <alignment vertical="center"/>
      <protection locked="0"/>
    </xf>
    <xf numFmtId="177" fontId="15" fillId="0" borderId="33" xfId="5" applyNumberFormat="1" applyFont="1" applyFill="1" applyBorder="1" applyProtection="1"/>
    <xf numFmtId="177" fontId="15" fillId="0" borderId="21" xfId="5" applyNumberFormat="1" applyFont="1" applyFill="1" applyBorder="1" applyProtection="1"/>
    <xf numFmtId="182" fontId="11" fillId="0" borderId="84" xfId="5" applyNumberFormat="1" applyFont="1" applyFill="1" applyBorder="1" applyAlignment="1" applyProtection="1">
      <alignment vertical="center"/>
      <protection locked="0"/>
    </xf>
    <xf numFmtId="182" fontId="9" fillId="0" borderId="115" xfId="5" applyNumberFormat="1" applyFont="1" applyFill="1" applyBorder="1" applyAlignment="1" applyProtection="1">
      <alignment vertical="center"/>
      <protection locked="0"/>
    </xf>
    <xf numFmtId="182" fontId="9" fillId="0" borderId="126" xfId="5" applyNumberFormat="1" applyFont="1" applyFill="1" applyBorder="1" applyAlignment="1" applyProtection="1">
      <alignment vertical="center"/>
      <protection locked="0"/>
    </xf>
    <xf numFmtId="182" fontId="11" fillId="0" borderId="115" xfId="5" applyNumberFormat="1" applyFont="1" applyFill="1" applyBorder="1" applyAlignment="1" applyProtection="1">
      <alignment vertical="center"/>
      <protection locked="0"/>
    </xf>
    <xf numFmtId="182" fontId="9" fillId="0" borderId="84" xfId="5" applyNumberFormat="1" applyFont="1" applyFill="1" applyBorder="1" applyAlignment="1" applyProtection="1">
      <alignment vertical="center"/>
      <protection locked="0"/>
    </xf>
    <xf numFmtId="182" fontId="15" fillId="0" borderId="161" xfId="0" applyNumberFormat="1" applyFont="1" applyFill="1" applyBorder="1" applyAlignment="1" applyProtection="1">
      <alignment vertical="center"/>
      <protection locked="0"/>
    </xf>
    <xf numFmtId="182" fontId="9" fillId="0" borderId="71" xfId="5" applyNumberFormat="1" applyFont="1" applyFill="1" applyBorder="1" applyAlignment="1" applyProtection="1">
      <alignment vertical="center"/>
      <protection locked="0"/>
    </xf>
    <xf numFmtId="182" fontId="9" fillId="0" borderId="51" xfId="5" applyNumberFormat="1" applyFont="1" applyFill="1" applyBorder="1" applyAlignment="1" applyProtection="1">
      <alignment vertical="center"/>
      <protection locked="0"/>
    </xf>
    <xf numFmtId="182" fontId="9" fillId="0" borderId="4" xfId="5" applyNumberFormat="1" applyFont="1" applyFill="1" applyBorder="1" applyAlignment="1" applyProtection="1">
      <alignment vertical="center"/>
      <protection locked="0"/>
    </xf>
    <xf numFmtId="182" fontId="9" fillId="0" borderId="277" xfId="5" applyNumberFormat="1" applyFont="1" applyFill="1" applyBorder="1" applyAlignment="1" applyProtection="1">
      <alignment vertical="center"/>
      <protection locked="0"/>
    </xf>
    <xf numFmtId="182" fontId="9" fillId="0" borderId="222" xfId="5" applyNumberFormat="1" applyFont="1" applyFill="1" applyBorder="1" applyAlignment="1" applyProtection="1">
      <alignment vertical="center"/>
      <protection locked="0"/>
    </xf>
    <xf numFmtId="182" fontId="9" fillId="0" borderId="278" xfId="5" applyNumberFormat="1" applyFont="1" applyFill="1" applyBorder="1" applyAlignment="1" applyProtection="1">
      <alignment vertical="center"/>
      <protection locked="0"/>
    </xf>
    <xf numFmtId="182" fontId="11" fillId="0" borderId="51" xfId="5" applyNumberFormat="1" applyFont="1" applyFill="1" applyBorder="1" applyAlignment="1" applyProtection="1">
      <alignment vertical="center"/>
      <protection locked="0"/>
    </xf>
    <xf numFmtId="182" fontId="9" fillId="0" borderId="348" xfId="5" applyNumberFormat="1" applyFont="1" applyFill="1" applyBorder="1" applyAlignment="1" applyProtection="1">
      <alignment vertical="center"/>
      <protection locked="0"/>
    </xf>
    <xf numFmtId="182" fontId="9" fillId="0" borderId="126" xfId="5" applyNumberFormat="1" applyFont="1" applyFill="1" applyBorder="1" applyAlignment="1">
      <alignment vertical="center"/>
    </xf>
    <xf numFmtId="182" fontId="9" fillId="0" borderId="7" xfId="5" applyNumberFormat="1" applyFont="1" applyFill="1" applyBorder="1" applyAlignment="1">
      <alignment vertical="center"/>
    </xf>
    <xf numFmtId="182" fontId="9" fillId="0" borderId="172" xfId="5" applyNumberFormat="1" applyFont="1" applyFill="1" applyBorder="1" applyAlignment="1">
      <alignment vertical="center"/>
    </xf>
    <xf numFmtId="182" fontId="9" fillId="0" borderId="340" xfId="5" applyNumberFormat="1" applyFont="1" applyFill="1" applyBorder="1" applyAlignment="1">
      <alignment vertical="center"/>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NumberFormat="1" applyFont="1" applyFill="1" applyBorder="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0" xfId="0" applyFont="1" applyFill="1" applyBorder="1" applyAlignment="1">
      <alignment horizontal="center" vertical="center"/>
    </xf>
    <xf numFmtId="182" fontId="24" fillId="0" borderId="9" xfId="5" applyNumberFormat="1" applyFont="1" applyFill="1" applyBorder="1" applyAlignment="1" applyProtection="1">
      <alignment vertical="center"/>
    </xf>
    <xf numFmtId="182" fontId="15" fillId="0" borderId="18" xfId="5" applyNumberFormat="1" applyFont="1" applyFill="1" applyBorder="1" applyAlignment="1">
      <alignment vertical="center"/>
    </xf>
    <xf numFmtId="182" fontId="15" fillId="0" borderId="9" xfId="5" applyNumberFormat="1" applyFont="1" applyFill="1" applyBorder="1" applyAlignment="1">
      <alignment vertical="center"/>
    </xf>
    <xf numFmtId="182" fontId="15" fillId="0" borderId="77" xfId="5" applyNumberFormat="1" applyFont="1" applyFill="1" applyBorder="1" applyAlignment="1">
      <alignment vertical="center"/>
    </xf>
    <xf numFmtId="182" fontId="15" fillId="0" borderId="10" xfId="5" applyNumberFormat="1" applyFont="1" applyFill="1" applyBorder="1" applyAlignment="1">
      <alignment vertical="center"/>
    </xf>
    <xf numFmtId="0" fontId="9" fillId="0" borderId="25"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182" fontId="15" fillId="0" borderId="7" xfId="8" applyNumberFormat="1" applyFont="1" applyFill="1" applyBorder="1" applyAlignment="1" applyProtection="1">
      <alignment vertical="center"/>
    </xf>
    <xf numFmtId="182" fontId="15" fillId="0" borderId="113" xfId="8" applyNumberFormat="1" applyFont="1" applyFill="1" applyBorder="1" applyAlignment="1" applyProtection="1">
      <alignment vertical="center"/>
    </xf>
    <xf numFmtId="182" fontId="15" fillId="0" borderId="9" xfId="8" applyNumberFormat="1" applyFont="1" applyFill="1" applyBorder="1" applyAlignment="1" applyProtection="1">
      <alignment vertical="center"/>
    </xf>
    <xf numFmtId="182" fontId="15" fillId="0" borderId="10" xfId="8" applyNumberFormat="1" applyFont="1" applyFill="1" applyBorder="1" applyAlignment="1" applyProtection="1">
      <alignment vertical="center"/>
    </xf>
    <xf numFmtId="182" fontId="15" fillId="0" borderId="13" xfId="8" applyNumberFormat="1" applyFont="1" applyFill="1" applyBorder="1" applyAlignment="1" applyProtection="1">
      <alignment vertical="center"/>
    </xf>
    <xf numFmtId="182" fontId="15" fillId="0" borderId="80" xfId="8" applyNumberFormat="1" applyFont="1" applyFill="1" applyBorder="1" applyAlignment="1" applyProtection="1">
      <alignment vertical="center"/>
    </xf>
    <xf numFmtId="182" fontId="15" fillId="0" borderId="181" xfId="8" applyNumberFormat="1" applyFont="1" applyFill="1" applyBorder="1" applyAlignment="1" applyProtection="1">
      <alignment vertical="center"/>
    </xf>
    <xf numFmtId="182" fontId="15" fillId="0" borderId="351" xfId="8" applyNumberFormat="1" applyFont="1" applyFill="1" applyBorder="1" applyAlignment="1" applyProtection="1">
      <alignment vertical="center"/>
    </xf>
    <xf numFmtId="182" fontId="15" fillId="0" borderId="18" xfId="8" applyNumberFormat="1" applyFont="1" applyFill="1" applyBorder="1" applyAlignment="1" applyProtection="1">
      <alignment vertical="center"/>
    </xf>
    <xf numFmtId="182" fontId="24" fillId="0" borderId="9" xfId="8" applyNumberFormat="1" applyFont="1" applyFill="1" applyBorder="1" applyAlignment="1" applyProtection="1">
      <alignment vertical="center"/>
    </xf>
    <xf numFmtId="182" fontId="15" fillId="0" borderId="182" xfId="8" applyNumberFormat="1" applyFont="1" applyFill="1" applyBorder="1" applyAlignment="1" applyProtection="1">
      <alignment vertical="center"/>
    </xf>
    <xf numFmtId="182" fontId="15" fillId="0" borderId="14" xfId="8" applyNumberFormat="1" applyFont="1" applyFill="1" applyBorder="1" applyAlignment="1" applyProtection="1">
      <alignment vertical="center"/>
    </xf>
    <xf numFmtId="182" fontId="15" fillId="0" borderId="15" xfId="8" applyNumberFormat="1" applyFont="1" applyFill="1" applyBorder="1" applyAlignment="1" applyProtection="1">
      <alignment vertical="center"/>
    </xf>
    <xf numFmtId="182" fontId="15" fillId="0" borderId="82" xfId="8" applyNumberFormat="1" applyFont="1" applyFill="1" applyBorder="1" applyAlignment="1" applyProtection="1">
      <alignment vertical="center"/>
    </xf>
    <xf numFmtId="182" fontId="24" fillId="0" borderId="182" xfId="8" applyNumberFormat="1" applyFont="1" applyFill="1" applyBorder="1" applyAlignment="1" applyProtection="1">
      <alignment vertical="center"/>
    </xf>
    <xf numFmtId="182" fontId="15" fillId="0" borderId="76" xfId="8" applyNumberFormat="1" applyFont="1" applyFill="1" applyBorder="1" applyAlignment="1" applyProtection="1">
      <alignment vertical="center"/>
    </xf>
    <xf numFmtId="182" fontId="15" fillId="0" borderId="307" xfId="8" applyNumberFormat="1" applyFont="1" applyFill="1" applyBorder="1" applyAlignment="1" applyProtection="1">
      <alignment vertical="center"/>
    </xf>
    <xf numFmtId="187" fontId="9" fillId="0" borderId="0" xfId="5" applyNumberFormat="1" applyFont="1" applyFill="1" applyBorder="1" applyProtection="1">
      <protection locked="0"/>
    </xf>
    <xf numFmtId="0" fontId="11" fillId="3" borderId="34" xfId="5" applyFont="1" applyFill="1" applyBorder="1" applyAlignment="1" applyProtection="1">
      <alignment horizontal="center" vertical="center"/>
    </xf>
    <xf numFmtId="182" fontId="9" fillId="0" borderId="28" xfId="5" applyNumberFormat="1" applyFont="1" applyFill="1" applyBorder="1" applyAlignment="1" applyProtection="1">
      <alignment vertical="center"/>
      <protection locked="0"/>
    </xf>
    <xf numFmtId="182" fontId="9" fillId="0" borderId="0" xfId="5" applyNumberFormat="1" applyFont="1" applyFill="1" applyBorder="1" applyAlignment="1" applyProtection="1">
      <alignment vertical="center"/>
      <protection locked="0"/>
    </xf>
    <xf numFmtId="182" fontId="11" fillId="0" borderId="196" xfId="5" applyNumberFormat="1" applyFont="1" applyFill="1" applyBorder="1" applyAlignment="1" applyProtection="1">
      <alignment vertical="center"/>
      <protection locked="0"/>
    </xf>
    <xf numFmtId="182" fontId="9" fillId="0" borderId="112" xfId="5" applyNumberFormat="1" applyFont="1" applyFill="1" applyBorder="1" applyAlignment="1" applyProtection="1">
      <alignment vertical="center"/>
      <protection locked="0"/>
    </xf>
    <xf numFmtId="182" fontId="9" fillId="0" borderId="78" xfId="5" applyNumberFormat="1" applyFont="1" applyFill="1" applyBorder="1" applyAlignment="1" applyProtection="1">
      <alignment vertical="center"/>
      <protection locked="0"/>
    </xf>
    <xf numFmtId="182" fontId="9" fillId="0" borderId="201" xfId="5" applyNumberFormat="1" applyFont="1" applyFill="1" applyBorder="1" applyAlignment="1" applyProtection="1">
      <alignment vertical="center"/>
      <protection locked="0"/>
    </xf>
    <xf numFmtId="182" fontId="9" fillId="0" borderId="195" xfId="5" applyNumberFormat="1" applyFont="1" applyFill="1" applyBorder="1" applyAlignment="1" applyProtection="1">
      <alignment vertical="center"/>
      <protection locked="0"/>
    </xf>
    <xf numFmtId="182" fontId="9" fillId="0" borderId="148" xfId="5" applyNumberFormat="1" applyFont="1" applyFill="1" applyBorder="1" applyAlignment="1" applyProtection="1">
      <alignment vertical="center"/>
      <protection locked="0"/>
    </xf>
    <xf numFmtId="182" fontId="11" fillId="0" borderId="29" xfId="5" applyNumberFormat="1" applyFont="1" applyFill="1" applyBorder="1" applyAlignment="1" applyProtection="1">
      <alignment vertical="center"/>
      <protection locked="0"/>
    </xf>
    <xf numFmtId="182" fontId="11" fillId="0" borderId="202" xfId="5" applyNumberFormat="1" applyFont="1" applyFill="1" applyBorder="1" applyAlignment="1" applyProtection="1">
      <alignment vertical="center"/>
      <protection locked="0"/>
    </xf>
    <xf numFmtId="182" fontId="9" fillId="0" borderId="63" xfId="5" applyNumberFormat="1" applyFont="1" applyFill="1" applyBorder="1" applyAlignment="1" applyProtection="1">
      <alignment vertical="center"/>
      <protection locked="0"/>
    </xf>
    <xf numFmtId="182" fontId="9" fillId="0" borderId="172" xfId="5" applyNumberFormat="1" applyFont="1" applyFill="1" applyBorder="1" applyAlignment="1" applyProtection="1">
      <alignment vertical="center"/>
      <protection locked="0"/>
    </xf>
    <xf numFmtId="182" fontId="9" fillId="0" borderId="65" xfId="5" applyNumberFormat="1" applyFont="1" applyFill="1" applyBorder="1" applyAlignment="1" applyProtection="1">
      <alignment vertical="center"/>
      <protection locked="0"/>
    </xf>
    <xf numFmtId="182" fontId="9" fillId="0" borderId="200" xfId="5" applyNumberFormat="1" applyFont="1" applyFill="1" applyBorder="1" applyAlignment="1" applyProtection="1">
      <alignment vertical="center"/>
      <protection locked="0"/>
    </xf>
    <xf numFmtId="182" fontId="9" fillId="0" borderId="203" xfId="5" applyNumberFormat="1" applyFont="1" applyFill="1" applyBorder="1" applyAlignment="1" applyProtection="1">
      <alignment vertical="center"/>
      <protection locked="0"/>
    </xf>
    <xf numFmtId="182" fontId="11" fillId="0" borderId="45" xfId="5" applyNumberFormat="1" applyFont="1" applyFill="1" applyBorder="1" applyAlignment="1" applyProtection="1">
      <alignment vertical="center"/>
      <protection locked="0"/>
    </xf>
    <xf numFmtId="182" fontId="9" fillId="2" borderId="17" xfId="8" applyNumberFormat="1" applyFont="1" applyFill="1" applyBorder="1" applyAlignment="1" applyProtection="1">
      <alignment vertical="center"/>
    </xf>
    <xf numFmtId="182" fontId="9" fillId="2" borderId="55" xfId="5" applyNumberFormat="1" applyFont="1" applyFill="1" applyBorder="1" applyAlignment="1" applyProtection="1">
      <alignment horizontal="center" vertical="center"/>
    </xf>
    <xf numFmtId="182" fontId="15" fillId="2" borderId="16" xfId="0" applyNumberFormat="1" applyFont="1" applyFill="1" applyBorder="1" applyAlignment="1" applyProtection="1">
      <alignment vertical="center"/>
      <protection locked="0"/>
    </xf>
    <xf numFmtId="182" fontId="15" fillId="2" borderId="28" xfId="0" applyNumberFormat="1" applyFont="1" applyFill="1" applyBorder="1" applyAlignment="1" applyProtection="1">
      <alignment vertical="center"/>
      <protection locked="0"/>
    </xf>
    <xf numFmtId="182" fontId="15" fillId="2" borderId="92" xfId="0" applyNumberFormat="1" applyFont="1" applyFill="1" applyBorder="1" applyAlignment="1" applyProtection="1">
      <alignment vertical="center"/>
      <protection locked="0"/>
    </xf>
    <xf numFmtId="182" fontId="15" fillId="2" borderId="206" xfId="0" applyNumberFormat="1" applyFont="1" applyFill="1" applyBorder="1" applyAlignment="1" applyProtection="1">
      <alignment vertical="center"/>
      <protection locked="0"/>
    </xf>
    <xf numFmtId="182" fontId="15" fillId="2" borderId="158" xfId="0" applyNumberFormat="1" applyFont="1" applyFill="1" applyBorder="1" applyAlignment="1" applyProtection="1">
      <alignment vertical="center"/>
      <protection locked="0"/>
    </xf>
    <xf numFmtId="182" fontId="15" fillId="2" borderId="99" xfId="0" applyNumberFormat="1" applyFont="1" applyFill="1" applyBorder="1" applyAlignment="1" applyProtection="1">
      <alignment vertical="center"/>
      <protection locked="0"/>
    </xf>
    <xf numFmtId="182" fontId="15" fillId="2" borderId="32" xfId="0" applyNumberFormat="1" applyFont="1" applyFill="1" applyBorder="1" applyAlignment="1" applyProtection="1">
      <alignment vertical="center"/>
      <protection locked="0"/>
    </xf>
    <xf numFmtId="182" fontId="15" fillId="2" borderId="33" xfId="0" applyNumberFormat="1" applyFont="1" applyFill="1" applyBorder="1" applyAlignment="1" applyProtection="1">
      <alignment vertical="center"/>
      <protection locked="0"/>
    </xf>
    <xf numFmtId="182" fontId="15" fillId="2" borderId="93" xfId="0" applyNumberFormat="1" applyFont="1" applyFill="1" applyBorder="1" applyAlignment="1" applyProtection="1">
      <alignment vertical="center"/>
      <protection locked="0"/>
    </xf>
    <xf numFmtId="182" fontId="15" fillId="2" borderId="131" xfId="0" applyNumberFormat="1" applyFont="1" applyFill="1" applyBorder="1" applyAlignment="1" applyProtection="1">
      <alignment vertical="center"/>
      <protection locked="0"/>
    </xf>
    <xf numFmtId="182" fontId="15" fillId="2" borderId="136" xfId="0" applyNumberFormat="1" applyFont="1" applyFill="1" applyBorder="1" applyAlignment="1" applyProtection="1">
      <alignment vertical="center"/>
      <protection locked="0"/>
    </xf>
    <xf numFmtId="182" fontId="15" fillId="2" borderId="67" xfId="0" applyNumberFormat="1" applyFont="1" applyFill="1" applyBorder="1" applyAlignment="1" applyProtection="1">
      <alignment vertical="center"/>
      <protection locked="0"/>
    </xf>
    <xf numFmtId="182" fontId="15" fillId="2" borderId="34" xfId="0" applyNumberFormat="1" applyFont="1" applyFill="1" applyBorder="1" applyAlignment="1" applyProtection="1">
      <alignment vertical="center"/>
      <protection locked="0"/>
    </xf>
    <xf numFmtId="182" fontId="15" fillId="2" borderId="21" xfId="0" applyNumberFormat="1" applyFont="1" applyFill="1" applyBorder="1" applyAlignment="1" applyProtection="1">
      <alignment vertical="center"/>
      <protection locked="0"/>
    </xf>
    <xf numFmtId="182" fontId="15" fillId="2" borderId="86" xfId="0" applyNumberFormat="1" applyFont="1" applyFill="1" applyBorder="1" applyAlignment="1" applyProtection="1">
      <alignment vertical="center"/>
      <protection locked="0"/>
    </xf>
    <xf numFmtId="182" fontId="15" fillId="2" borderId="87" xfId="0" applyNumberFormat="1" applyFont="1" applyFill="1" applyBorder="1" applyAlignment="1" applyProtection="1">
      <alignment vertical="center"/>
      <protection locked="0"/>
    </xf>
    <xf numFmtId="182" fontId="15" fillId="2" borderId="159" xfId="0" applyNumberFormat="1" applyFont="1" applyFill="1" applyBorder="1" applyAlignment="1" applyProtection="1">
      <alignment vertical="center"/>
      <protection locked="0"/>
    </xf>
    <xf numFmtId="182" fontId="15" fillId="2" borderId="55" xfId="0" applyNumberFormat="1" applyFont="1" applyFill="1" applyBorder="1" applyAlignment="1" applyProtection="1">
      <alignment vertical="center"/>
      <protection locked="0"/>
    </xf>
    <xf numFmtId="182" fontId="15" fillId="2" borderId="35" xfId="0" applyNumberFormat="1" applyFont="1" applyFill="1" applyBorder="1" applyAlignment="1" applyProtection="1">
      <alignment vertical="center"/>
      <protection locked="0"/>
    </xf>
    <xf numFmtId="182" fontId="15" fillId="2" borderId="36" xfId="0" applyNumberFormat="1" applyFont="1" applyFill="1" applyBorder="1" applyAlignment="1" applyProtection="1">
      <alignment vertical="center"/>
      <protection locked="0"/>
    </xf>
    <xf numFmtId="182" fontId="15" fillId="2" borderId="94" xfId="0" applyNumberFormat="1" applyFont="1" applyFill="1" applyBorder="1" applyAlignment="1" applyProtection="1">
      <alignment vertical="center"/>
      <protection locked="0"/>
    </xf>
    <xf numFmtId="182" fontId="15" fillId="2" borderId="192" xfId="0" applyNumberFormat="1" applyFont="1" applyFill="1" applyBorder="1" applyAlignment="1" applyProtection="1">
      <alignment vertical="center"/>
      <protection locked="0"/>
    </xf>
    <xf numFmtId="182" fontId="15" fillId="2" borderId="160" xfId="0" applyNumberFormat="1" applyFont="1" applyFill="1" applyBorder="1" applyAlignment="1" applyProtection="1">
      <alignment vertical="center"/>
      <protection locked="0"/>
    </xf>
    <xf numFmtId="182" fontId="15" fillId="2" borderId="100" xfId="0" applyNumberFormat="1" applyFont="1" applyFill="1" applyBorder="1" applyAlignment="1" applyProtection="1">
      <alignment vertical="center"/>
      <protection locked="0"/>
    </xf>
    <xf numFmtId="182" fontId="15" fillId="0" borderId="32" xfId="0" applyNumberFormat="1" applyFont="1" applyFill="1" applyBorder="1" applyAlignment="1" applyProtection="1">
      <alignment vertical="center"/>
      <protection locked="0"/>
    </xf>
    <xf numFmtId="182" fontId="15" fillId="0" borderId="33" xfId="0" applyNumberFormat="1" applyFont="1" applyFill="1" applyBorder="1" applyAlignment="1" applyProtection="1">
      <alignment vertical="center"/>
      <protection locked="0"/>
    </xf>
    <xf numFmtId="182" fontId="15" fillId="0" borderId="93" xfId="0" applyNumberFormat="1" applyFont="1" applyFill="1" applyBorder="1" applyAlignment="1" applyProtection="1">
      <alignment vertical="center"/>
      <protection locked="0"/>
    </xf>
    <xf numFmtId="182" fontId="15" fillId="0" borderId="131" xfId="0" applyNumberFormat="1" applyFont="1" applyFill="1" applyBorder="1" applyAlignment="1" applyProtection="1">
      <alignment vertical="center"/>
      <protection locked="0"/>
    </xf>
    <xf numFmtId="182" fontId="15" fillId="0" borderId="136" xfId="0" applyNumberFormat="1" applyFont="1" applyFill="1" applyBorder="1" applyAlignment="1" applyProtection="1">
      <alignment vertical="center"/>
      <protection locked="0"/>
    </xf>
    <xf numFmtId="182" fontId="15" fillId="0" borderId="67" xfId="0" applyNumberFormat="1" applyFont="1" applyFill="1" applyBorder="1" applyAlignment="1" applyProtection="1">
      <alignment vertical="center"/>
      <protection locked="0"/>
    </xf>
    <xf numFmtId="182" fontId="15" fillId="0" borderId="34" xfId="0" applyNumberFormat="1" applyFont="1" applyFill="1" applyBorder="1" applyAlignment="1" applyProtection="1">
      <alignment vertical="center"/>
      <protection locked="0"/>
    </xf>
    <xf numFmtId="182" fontId="15" fillId="0" borderId="21" xfId="0" applyNumberFormat="1" applyFont="1" applyFill="1" applyBorder="1" applyAlignment="1" applyProtection="1">
      <alignment vertical="center"/>
      <protection locked="0"/>
    </xf>
    <xf numFmtId="182" fontId="15" fillId="0" borderId="86" xfId="0" applyNumberFormat="1" applyFont="1" applyFill="1" applyBorder="1" applyAlignment="1" applyProtection="1">
      <alignment vertical="center"/>
      <protection locked="0"/>
    </xf>
    <xf numFmtId="182" fontId="15" fillId="0" borderId="87" xfId="0" applyNumberFormat="1" applyFont="1" applyFill="1" applyBorder="1" applyAlignment="1" applyProtection="1">
      <alignment vertical="center"/>
      <protection locked="0"/>
    </xf>
    <xf numFmtId="182" fontId="15" fillId="0" borderId="159" xfId="0" applyNumberFormat="1" applyFont="1" applyFill="1" applyBorder="1" applyAlignment="1" applyProtection="1">
      <alignment vertical="center"/>
      <protection locked="0"/>
    </xf>
    <xf numFmtId="182" fontId="15" fillId="0" borderId="55" xfId="0" applyNumberFormat="1" applyFont="1" applyFill="1" applyBorder="1" applyAlignment="1" applyProtection="1">
      <alignment vertical="center"/>
      <protection locked="0"/>
    </xf>
    <xf numFmtId="182" fontId="15" fillId="2" borderId="83" xfId="0" applyNumberFormat="1" applyFont="1" applyFill="1" applyBorder="1" applyAlignment="1" applyProtection="1">
      <alignment vertical="center"/>
      <protection locked="0"/>
    </xf>
    <xf numFmtId="182" fontId="28" fillId="3" borderId="121" xfId="0" applyNumberFormat="1" applyFont="1" applyFill="1" applyBorder="1" applyAlignment="1">
      <alignment horizontal="center" vertical="center"/>
    </xf>
    <xf numFmtId="182" fontId="23" fillId="2" borderId="116" xfId="0" applyNumberFormat="1" applyFont="1" applyFill="1" applyBorder="1" applyAlignment="1">
      <alignment horizontal="center" vertical="center"/>
    </xf>
    <xf numFmtId="182" fontId="15" fillId="2" borderId="52" xfId="0" applyNumberFormat="1" applyFont="1" applyFill="1" applyBorder="1" applyAlignment="1" applyProtection="1">
      <alignment vertical="center"/>
      <protection locked="0"/>
    </xf>
    <xf numFmtId="182" fontId="15" fillId="2" borderId="229" xfId="0" applyNumberFormat="1" applyFont="1" applyFill="1" applyBorder="1" applyAlignment="1" applyProtection="1">
      <alignment vertical="center"/>
      <protection locked="0"/>
    </xf>
    <xf numFmtId="182" fontId="15" fillId="2" borderId="230" xfId="0" applyNumberFormat="1" applyFont="1" applyFill="1" applyBorder="1" applyAlignment="1" applyProtection="1">
      <alignment vertical="center"/>
      <protection locked="0"/>
    </xf>
    <xf numFmtId="182" fontId="15" fillId="2" borderId="54" xfId="0" applyNumberFormat="1" applyFont="1" applyFill="1" applyBorder="1" applyAlignment="1" applyProtection="1">
      <alignment vertical="center"/>
      <protection locked="0"/>
    </xf>
    <xf numFmtId="182" fontId="15" fillId="2" borderId="30" xfId="0" applyNumberFormat="1" applyFont="1" applyFill="1" applyBorder="1" applyAlignment="1" applyProtection="1">
      <alignment vertical="center"/>
      <protection locked="0"/>
    </xf>
    <xf numFmtId="182" fontId="15" fillId="2" borderId="102" xfId="0" applyNumberFormat="1" applyFont="1" applyFill="1" applyBorder="1" applyAlignment="1" applyProtection="1">
      <alignment vertical="center"/>
      <protection locked="0"/>
    </xf>
    <xf numFmtId="182" fontId="15" fillId="0" borderId="30" xfId="0" applyNumberFormat="1" applyFont="1" applyFill="1" applyBorder="1" applyAlignment="1" applyProtection="1">
      <alignment vertical="center"/>
      <protection locked="0"/>
    </xf>
    <xf numFmtId="182" fontId="15" fillId="0" borderId="20" xfId="0" applyNumberFormat="1" applyFont="1" applyFill="1" applyBorder="1" applyAlignment="1" applyProtection="1">
      <alignment vertical="center"/>
      <protection locked="0"/>
    </xf>
    <xf numFmtId="182" fontId="15" fillId="2" borderId="9" xfId="0" applyNumberFormat="1" applyFont="1" applyFill="1" applyBorder="1" applyAlignment="1" applyProtection="1">
      <alignment vertical="center"/>
      <protection locked="0"/>
    </xf>
    <xf numFmtId="182" fontId="15" fillId="2" borderId="27" xfId="0" applyNumberFormat="1" applyFont="1" applyFill="1" applyBorder="1" applyAlignment="1" applyProtection="1">
      <alignment vertical="center"/>
      <protection locked="0"/>
    </xf>
    <xf numFmtId="182" fontId="15" fillId="2" borderId="88" xfId="0" applyNumberFormat="1" applyFont="1" applyFill="1" applyBorder="1" applyAlignment="1" applyProtection="1">
      <alignment vertical="center"/>
      <protection locked="0"/>
    </xf>
    <xf numFmtId="182" fontId="15" fillId="2" borderId="24" xfId="0" applyNumberFormat="1" applyFont="1" applyFill="1" applyBorder="1" applyAlignment="1" applyProtection="1">
      <alignment vertical="center"/>
      <protection locked="0"/>
    </xf>
    <xf numFmtId="182" fontId="15" fillId="0" borderId="9" xfId="0" applyNumberFormat="1" applyFont="1" applyFill="1" applyBorder="1" applyAlignment="1" applyProtection="1">
      <alignment vertical="center"/>
      <protection locked="0"/>
    </xf>
    <xf numFmtId="182" fontId="15" fillId="0" borderId="27" xfId="0" applyNumberFormat="1" applyFont="1" applyFill="1" applyBorder="1" applyAlignment="1" applyProtection="1">
      <alignment vertical="center"/>
      <protection locked="0"/>
    </xf>
    <xf numFmtId="182" fontId="15" fillId="0" borderId="88" xfId="0" applyNumberFormat="1" applyFont="1" applyFill="1" applyBorder="1" applyAlignment="1" applyProtection="1">
      <alignment vertical="center"/>
      <protection locked="0"/>
    </xf>
    <xf numFmtId="182" fontId="15" fillId="0" borderId="24" xfId="0" applyNumberFormat="1" applyFont="1" applyFill="1" applyBorder="1" applyAlignment="1" applyProtection="1">
      <alignment vertical="center"/>
      <protection locked="0"/>
    </xf>
    <xf numFmtId="0" fontId="28" fillId="3" borderId="121" xfId="0" applyFont="1" applyFill="1" applyBorder="1" applyAlignment="1">
      <alignment horizontal="center" vertical="center"/>
    </xf>
    <xf numFmtId="0" fontId="23" fillId="2" borderId="116" xfId="0" applyFont="1" applyFill="1" applyBorder="1" applyAlignment="1">
      <alignment horizontal="center" vertical="center"/>
    </xf>
    <xf numFmtId="182" fontId="24" fillId="0" borderId="52" xfId="0" applyNumberFormat="1" applyFont="1" applyFill="1" applyBorder="1" applyAlignment="1" applyProtection="1">
      <alignment vertical="center"/>
      <protection locked="0"/>
    </xf>
    <xf numFmtId="182" fontId="24" fillId="0" borderId="75" xfId="0" applyNumberFormat="1" applyFont="1" applyFill="1" applyBorder="1" applyAlignment="1" applyProtection="1">
      <alignment vertical="center"/>
      <protection locked="0"/>
    </xf>
    <xf numFmtId="182" fontId="24" fillId="0" borderId="239" xfId="0" applyNumberFormat="1" applyFont="1" applyFill="1" applyBorder="1" applyAlignment="1" applyProtection="1">
      <alignment vertical="center"/>
      <protection locked="0"/>
    </xf>
    <xf numFmtId="182" fontId="24" fillId="0" borderId="30" xfId="0" applyNumberFormat="1" applyFont="1" applyFill="1" applyBorder="1" applyAlignment="1" applyProtection="1">
      <alignment vertical="center"/>
      <protection locked="0"/>
    </xf>
    <xf numFmtId="182" fontId="24" fillId="0" borderId="70" xfId="0" applyNumberFormat="1" applyFont="1" applyFill="1" applyBorder="1" applyAlignment="1" applyProtection="1">
      <alignment vertical="center"/>
      <protection locked="0"/>
    </xf>
    <xf numFmtId="182" fontId="24" fillId="0" borderId="33" xfId="0" applyNumberFormat="1" applyFont="1" applyFill="1" applyBorder="1" applyAlignment="1" applyProtection="1">
      <alignment vertical="center"/>
      <protection locked="0"/>
    </xf>
    <xf numFmtId="182" fontId="24" fillId="0" borderId="32" xfId="0" applyNumberFormat="1" applyFont="1" applyFill="1" applyBorder="1" applyAlignment="1" applyProtection="1">
      <alignment vertical="center"/>
      <protection locked="0"/>
    </xf>
    <xf numFmtId="182" fontId="24" fillId="0" borderId="93" xfId="0" applyNumberFormat="1" applyFont="1" applyFill="1" applyBorder="1" applyAlignment="1" applyProtection="1">
      <alignment vertical="center"/>
      <protection locked="0"/>
    </xf>
    <xf numFmtId="182" fontId="24" fillId="0" borderId="136" xfId="0" applyNumberFormat="1" applyFont="1" applyFill="1" applyBorder="1" applyAlignment="1" applyProtection="1">
      <alignment vertical="center"/>
      <protection locked="0"/>
    </xf>
    <xf numFmtId="182" fontId="24" fillId="0" borderId="67" xfId="0" applyNumberFormat="1" applyFont="1" applyFill="1" applyBorder="1" applyAlignment="1" applyProtection="1">
      <alignment vertical="center"/>
      <protection locked="0"/>
    </xf>
    <xf numFmtId="182" fontId="24" fillId="0" borderId="21" xfId="0" applyNumberFormat="1" applyFont="1" applyFill="1" applyBorder="1" applyAlignment="1" applyProtection="1">
      <alignment vertical="center"/>
      <protection locked="0"/>
    </xf>
    <xf numFmtId="182" fontId="24" fillId="0" borderId="86" xfId="0" applyNumberFormat="1" applyFont="1" applyFill="1" applyBorder="1" applyAlignment="1" applyProtection="1">
      <alignment vertical="center"/>
      <protection locked="0"/>
    </xf>
    <xf numFmtId="182" fontId="24" fillId="0" borderId="73" xfId="0" applyNumberFormat="1" applyFont="1" applyFill="1" applyBorder="1" applyAlignment="1" applyProtection="1">
      <alignment vertical="center"/>
      <protection locked="0"/>
    </xf>
    <xf numFmtId="182" fontId="24" fillId="0" borderId="34" xfId="0" applyNumberFormat="1" applyFont="1" applyFill="1" applyBorder="1" applyAlignment="1" applyProtection="1">
      <alignment vertical="center"/>
      <protection locked="0"/>
    </xf>
    <xf numFmtId="182" fontId="24" fillId="0" borderId="55" xfId="0" applyNumberFormat="1" applyFont="1" applyFill="1" applyBorder="1" applyAlignment="1" applyProtection="1">
      <alignment vertical="center"/>
      <protection locked="0"/>
    </xf>
    <xf numFmtId="182" fontId="24" fillId="0" borderId="36" xfId="0" applyNumberFormat="1" applyFont="1" applyFill="1" applyBorder="1" applyAlignment="1" applyProtection="1">
      <alignment vertical="center"/>
      <protection locked="0"/>
    </xf>
    <xf numFmtId="182" fontId="24" fillId="0" borderId="35" xfId="0" applyNumberFormat="1" applyFont="1" applyFill="1" applyBorder="1" applyAlignment="1" applyProtection="1">
      <alignment vertical="center"/>
      <protection locked="0"/>
    </xf>
    <xf numFmtId="182" fontId="24" fillId="0" borderId="94" xfId="0" applyNumberFormat="1" applyFont="1" applyFill="1" applyBorder="1" applyAlignment="1" applyProtection="1">
      <alignment vertical="center"/>
      <protection locked="0"/>
    </xf>
    <xf numFmtId="182" fontId="24" fillId="0" borderId="160" xfId="0" applyNumberFormat="1" applyFont="1" applyFill="1" applyBorder="1" applyAlignment="1" applyProtection="1">
      <alignment vertical="center"/>
      <protection locked="0"/>
    </xf>
    <xf numFmtId="182" fontId="24" fillId="0" borderId="100" xfId="0" applyNumberFormat="1" applyFont="1" applyFill="1" applyBorder="1" applyAlignment="1" applyProtection="1">
      <alignment vertical="center"/>
      <protection locked="0"/>
    </xf>
    <xf numFmtId="182" fontId="24" fillId="0" borderId="159" xfId="0" applyNumberFormat="1" applyFont="1" applyFill="1" applyBorder="1" applyAlignment="1" applyProtection="1">
      <alignment vertical="center"/>
      <protection locked="0"/>
    </xf>
    <xf numFmtId="0" fontId="25" fillId="3" borderId="121" xfId="0" applyFont="1" applyFill="1" applyBorder="1" applyAlignment="1">
      <alignment horizontal="center" vertical="center"/>
    </xf>
    <xf numFmtId="182" fontId="25" fillId="0" borderId="39" xfId="5" applyNumberFormat="1" applyFont="1" applyFill="1" applyBorder="1" applyProtection="1"/>
    <xf numFmtId="179" fontId="9" fillId="0" borderId="235" xfId="0" applyNumberFormat="1" applyFont="1" applyFill="1" applyBorder="1" applyAlignment="1" applyProtection="1">
      <alignment horizontal="center" vertical="center"/>
      <protection locked="0"/>
    </xf>
    <xf numFmtId="179" fontId="9" fillId="0" borderId="28" xfId="0" applyNumberFormat="1" applyFont="1" applyFill="1" applyBorder="1" applyAlignment="1" applyProtection="1">
      <alignment horizontal="center" vertical="center"/>
      <protection locked="0"/>
    </xf>
    <xf numFmtId="0" fontId="9" fillId="0" borderId="353" xfId="5" applyFont="1" applyFill="1" applyBorder="1" applyAlignment="1" applyProtection="1">
      <alignment horizontal="center" vertical="center"/>
    </xf>
    <xf numFmtId="0" fontId="9" fillId="0" borderId="267" xfId="5" applyFont="1" applyFill="1" applyBorder="1" applyAlignment="1" applyProtection="1">
      <alignment horizontal="center" vertical="center"/>
    </xf>
    <xf numFmtId="0" fontId="9" fillId="0" borderId="354" xfId="5" applyFont="1" applyFill="1" applyBorder="1" applyAlignment="1" applyProtection="1">
      <alignment horizontal="center" vertical="center"/>
    </xf>
    <xf numFmtId="184" fontId="15" fillId="0" borderId="59" xfId="0" applyNumberFormat="1" applyFont="1" applyFill="1" applyBorder="1" applyAlignment="1" applyProtection="1">
      <alignment vertical="center"/>
      <protection locked="0"/>
    </xf>
    <xf numFmtId="184" fontId="15" fillId="0" borderId="53" xfId="0" applyNumberFormat="1" applyFont="1" applyFill="1" applyBorder="1" applyAlignment="1" applyProtection="1">
      <alignment vertical="center"/>
      <protection locked="0"/>
    </xf>
    <xf numFmtId="184" fontId="15" fillId="0" borderId="52" xfId="0" applyNumberFormat="1" applyFont="1" applyFill="1" applyBorder="1" applyAlignment="1" applyProtection="1">
      <alignment vertical="center"/>
      <protection locked="0"/>
    </xf>
    <xf numFmtId="184" fontId="15" fillId="0" borderId="240" xfId="0" applyNumberFormat="1" applyFont="1" applyFill="1" applyBorder="1" applyAlignment="1" applyProtection="1">
      <alignment vertical="center"/>
      <protection locked="0"/>
    </xf>
    <xf numFmtId="184" fontId="15" fillId="0" borderId="232" xfId="0" applyNumberFormat="1" applyFont="1" applyFill="1" applyBorder="1" applyAlignment="1" applyProtection="1">
      <alignment vertical="center"/>
      <protection locked="0"/>
    </xf>
    <xf numFmtId="184" fontId="15" fillId="0" borderId="332" xfId="0" applyNumberFormat="1" applyFont="1" applyFill="1" applyBorder="1" applyAlignment="1" applyProtection="1">
      <alignment vertical="center"/>
      <protection locked="0"/>
    </xf>
    <xf numFmtId="184" fontId="15" fillId="0" borderId="229" xfId="0" applyNumberFormat="1" applyFont="1" applyFill="1" applyBorder="1" applyAlignment="1" applyProtection="1">
      <alignment vertical="center"/>
      <protection locked="0"/>
    </xf>
    <xf numFmtId="177" fontId="24" fillId="0" borderId="209" xfId="0" applyNumberFormat="1" applyFont="1" applyFill="1" applyBorder="1" applyAlignment="1" applyProtection="1">
      <alignment vertical="center"/>
      <protection locked="0"/>
    </xf>
    <xf numFmtId="184" fontId="24" fillId="0" borderId="53" xfId="0" applyNumberFormat="1" applyFont="1" applyFill="1" applyBorder="1" applyAlignment="1" applyProtection="1">
      <alignment vertical="center"/>
      <protection locked="0"/>
    </xf>
    <xf numFmtId="177" fontId="24" fillId="0" borderId="53" xfId="0" applyNumberFormat="1" applyFont="1" applyFill="1" applyBorder="1" applyAlignment="1" applyProtection="1">
      <alignment vertical="center"/>
      <protection locked="0"/>
    </xf>
    <xf numFmtId="184" fontId="24" fillId="0" borderId="52" xfId="0" applyNumberFormat="1" applyFont="1" applyFill="1" applyBorder="1" applyAlignment="1" applyProtection="1">
      <alignment vertical="center"/>
      <protection locked="0"/>
    </xf>
    <xf numFmtId="184" fontId="24" fillId="0" borderId="16" xfId="0" applyNumberFormat="1" applyFont="1" applyFill="1" applyBorder="1" applyAlignment="1" applyProtection="1">
      <alignment vertical="center"/>
      <protection locked="0"/>
    </xf>
    <xf numFmtId="177" fontId="24" fillId="0" borderId="16" xfId="0" applyNumberFormat="1" applyFont="1" applyFill="1" applyBorder="1" applyAlignment="1" applyProtection="1">
      <alignment vertical="center"/>
      <protection locked="0"/>
    </xf>
    <xf numFmtId="184" fontId="24" fillId="0" borderId="70" xfId="0" applyNumberFormat="1" applyFont="1" applyFill="1" applyBorder="1" applyAlignment="1" applyProtection="1">
      <alignment vertical="center"/>
      <protection locked="0"/>
    </xf>
    <xf numFmtId="184" fontId="15" fillId="0" borderId="33" xfId="0" applyNumberFormat="1" applyFont="1" applyFill="1" applyBorder="1" applyAlignment="1" applyProtection="1">
      <alignment vertical="center"/>
      <protection locked="0"/>
    </xf>
    <xf numFmtId="184" fontId="15" fillId="0" borderId="32" xfId="0" applyNumberFormat="1" applyFont="1" applyFill="1" applyBorder="1" applyAlignment="1" applyProtection="1">
      <alignment vertical="center"/>
      <protection locked="0"/>
    </xf>
    <xf numFmtId="184" fontId="15" fillId="0" borderId="136" xfId="0" applyNumberFormat="1" applyFont="1" applyFill="1" applyBorder="1" applyAlignment="1" applyProtection="1">
      <alignment vertical="center"/>
      <protection locked="0"/>
    </xf>
    <xf numFmtId="184" fontId="15" fillId="0" borderId="93" xfId="0" applyNumberFormat="1" applyFont="1" applyFill="1" applyBorder="1" applyAlignment="1" applyProtection="1">
      <alignment vertical="center"/>
      <protection locked="0"/>
    </xf>
    <xf numFmtId="184" fontId="15" fillId="0" borderId="106" xfId="0" applyNumberFormat="1" applyFont="1" applyFill="1" applyBorder="1" applyAlignment="1" applyProtection="1">
      <alignment vertical="center"/>
      <protection locked="0"/>
    </xf>
    <xf numFmtId="184" fontId="15" fillId="0" borderId="261" xfId="0" applyNumberFormat="1" applyFont="1" applyFill="1" applyBorder="1" applyAlignment="1" applyProtection="1">
      <alignment vertical="center"/>
      <protection locked="0"/>
    </xf>
    <xf numFmtId="177" fontId="24" fillId="0" borderId="17" xfId="0" applyNumberFormat="1" applyFont="1" applyFill="1" applyBorder="1" applyAlignment="1" applyProtection="1">
      <alignment vertical="center"/>
      <protection locked="0"/>
    </xf>
    <xf numFmtId="184" fontId="24" fillId="0" borderId="32" xfId="0" applyNumberFormat="1" applyFont="1" applyFill="1" applyBorder="1" applyAlignment="1" applyProtection="1">
      <alignment vertical="center"/>
      <protection locked="0"/>
    </xf>
    <xf numFmtId="177" fontId="24" fillId="0" borderId="32" xfId="0" applyNumberFormat="1" applyFont="1" applyFill="1" applyBorder="1" applyAlignment="1" applyProtection="1">
      <alignment vertical="center"/>
      <protection locked="0"/>
    </xf>
    <xf numFmtId="184" fontId="24" fillId="0" borderId="33" xfId="0" applyNumberFormat="1" applyFont="1" applyFill="1" applyBorder="1" applyAlignment="1" applyProtection="1">
      <alignment vertical="center"/>
      <protection locked="0"/>
    </xf>
    <xf numFmtId="177" fontId="24" fillId="0" borderId="33" xfId="0" applyNumberFormat="1" applyFont="1" applyFill="1" applyBorder="1" applyAlignment="1" applyProtection="1">
      <alignment vertical="center"/>
      <protection locked="0"/>
    </xf>
    <xf numFmtId="184" fontId="15" fillId="0" borderId="67" xfId="0" applyNumberFormat="1" applyFont="1" applyFill="1" applyBorder="1" applyAlignment="1" applyProtection="1">
      <alignment vertical="center"/>
      <protection locked="0"/>
    </xf>
    <xf numFmtId="184" fontId="15" fillId="0" borderId="21" xfId="0" applyNumberFormat="1" applyFont="1" applyFill="1" applyBorder="1" applyAlignment="1" applyProtection="1">
      <alignment vertical="center"/>
      <protection locked="0"/>
    </xf>
    <xf numFmtId="184" fontId="15" fillId="0" borderId="86" xfId="0" applyNumberFormat="1" applyFont="1" applyFill="1" applyBorder="1" applyAlignment="1" applyProtection="1">
      <alignment vertical="center"/>
      <protection locked="0"/>
    </xf>
    <xf numFmtId="184" fontId="15" fillId="0" borderId="24" xfId="0" applyNumberFormat="1" applyFont="1" applyFill="1" applyBorder="1" applyAlignment="1" applyProtection="1">
      <alignment vertical="center"/>
      <protection locked="0"/>
    </xf>
    <xf numFmtId="184" fontId="15" fillId="0" borderId="55" xfId="0" applyNumberFormat="1" applyFont="1" applyFill="1" applyBorder="1" applyAlignment="1" applyProtection="1">
      <alignment vertical="center"/>
      <protection locked="0"/>
    </xf>
    <xf numFmtId="184" fontId="15" fillId="0" borderId="36" xfId="0" applyNumberFormat="1" applyFont="1" applyFill="1" applyBorder="1" applyAlignment="1" applyProtection="1">
      <alignment vertical="center"/>
      <protection locked="0"/>
    </xf>
    <xf numFmtId="184" fontId="15" fillId="0" borderId="35" xfId="0" applyNumberFormat="1" applyFont="1" applyFill="1" applyBorder="1" applyAlignment="1" applyProtection="1">
      <alignment vertical="center"/>
      <protection locked="0"/>
    </xf>
    <xf numFmtId="184" fontId="15" fillId="0" borderId="191" xfId="0" applyNumberFormat="1" applyFont="1" applyFill="1" applyBorder="1" applyAlignment="1" applyProtection="1">
      <alignment vertical="center"/>
      <protection locked="0"/>
    </xf>
    <xf numFmtId="184" fontId="15" fillId="0" borderId="94" xfId="0" applyNumberFormat="1" applyFont="1" applyFill="1" applyBorder="1" applyAlignment="1" applyProtection="1">
      <alignment vertical="center"/>
      <protection locked="0"/>
    </xf>
    <xf numFmtId="184" fontId="15" fillId="0" borderId="88" xfId="0" applyNumberFormat="1" applyFont="1" applyFill="1" applyBorder="1" applyAlignment="1" applyProtection="1">
      <alignment vertical="center"/>
      <protection locked="0"/>
    </xf>
    <xf numFmtId="177" fontId="24" fillId="0" borderId="105" xfId="0" applyNumberFormat="1" applyFont="1" applyFill="1" applyBorder="1" applyAlignment="1" applyProtection="1">
      <alignment vertical="center"/>
      <protection locked="0"/>
    </xf>
    <xf numFmtId="184" fontId="24" fillId="0" borderId="35" xfId="0" applyNumberFormat="1" applyFont="1" applyFill="1" applyBorder="1" applyAlignment="1" applyProtection="1">
      <alignment vertical="center"/>
      <protection locked="0"/>
    </xf>
    <xf numFmtId="177" fontId="24" fillId="0" borderId="35" xfId="0" applyNumberFormat="1" applyFont="1" applyFill="1" applyBorder="1" applyAlignment="1" applyProtection="1">
      <alignment vertical="center"/>
      <protection locked="0"/>
    </xf>
    <xf numFmtId="184" fontId="24" fillId="0" borderId="36" xfId="0" applyNumberFormat="1" applyFont="1" applyFill="1" applyBorder="1" applyAlignment="1" applyProtection="1">
      <alignment vertical="center"/>
      <protection locked="0"/>
    </xf>
    <xf numFmtId="177" fontId="24" fillId="0" borderId="36" xfId="0" applyNumberFormat="1" applyFont="1" applyFill="1" applyBorder="1" applyAlignment="1" applyProtection="1">
      <alignment vertical="center"/>
      <protection locked="0"/>
    </xf>
    <xf numFmtId="184" fontId="24" fillId="0" borderId="100" xfId="0" applyNumberFormat="1" applyFont="1" applyFill="1" applyBorder="1" applyAlignment="1" applyProtection="1">
      <alignment vertical="center"/>
      <protection locked="0"/>
    </xf>
    <xf numFmtId="184" fontId="15" fillId="0" borderId="19" xfId="0" applyNumberFormat="1" applyFont="1" applyFill="1" applyBorder="1" applyAlignment="1" applyProtection="1">
      <alignment vertical="center"/>
      <protection locked="0"/>
    </xf>
    <xf numFmtId="184" fontId="15" fillId="0" borderId="34" xfId="0" applyNumberFormat="1" applyFont="1" applyFill="1" applyBorder="1" applyAlignment="1" applyProtection="1">
      <alignment vertical="center"/>
      <protection locked="0"/>
    </xf>
    <xf numFmtId="184" fontId="15" fillId="0" borderId="27" xfId="0" applyNumberFormat="1" applyFont="1" applyFill="1" applyBorder="1" applyAlignment="1" applyProtection="1">
      <alignment vertical="center"/>
      <protection locked="0"/>
    </xf>
    <xf numFmtId="184" fontId="15" fillId="0" borderId="29" xfId="0" applyNumberFormat="1" applyFont="1" applyFill="1" applyBorder="1" applyAlignment="1" applyProtection="1">
      <alignment vertical="center"/>
      <protection locked="0"/>
    </xf>
    <xf numFmtId="184" fontId="15" fillId="0" borderId="90" xfId="0" applyNumberFormat="1" applyFont="1" applyFill="1" applyBorder="1" applyAlignment="1" applyProtection="1">
      <alignment vertical="center"/>
      <protection locked="0"/>
    </xf>
    <xf numFmtId="184" fontId="15" fillId="0" borderId="148" xfId="0" applyNumberFormat="1" applyFont="1" applyFill="1" applyBorder="1" applyAlignment="1" applyProtection="1">
      <alignment vertical="center"/>
      <protection locked="0"/>
    </xf>
    <xf numFmtId="184" fontId="15" fillId="0" borderId="110" xfId="0" applyNumberFormat="1" applyFont="1" applyFill="1" applyBorder="1" applyAlignment="1" applyProtection="1">
      <alignment vertical="center"/>
      <protection locked="0"/>
    </xf>
    <xf numFmtId="184" fontId="15" fillId="0" borderId="355" xfId="5" applyNumberFormat="1" applyFont="1" applyFill="1" applyBorder="1" applyProtection="1"/>
    <xf numFmtId="184" fontId="15" fillId="0" borderId="264" xfId="0" applyNumberFormat="1" applyFont="1" applyFill="1" applyBorder="1" applyAlignment="1" applyProtection="1">
      <protection locked="0"/>
    </xf>
    <xf numFmtId="184" fontId="15" fillId="0" borderId="356" xfId="5" applyNumberFormat="1" applyFont="1" applyFill="1" applyBorder="1" applyProtection="1"/>
    <xf numFmtId="184" fontId="15" fillId="0" borderId="357" xfId="0" applyNumberFormat="1" applyFont="1" applyFill="1" applyBorder="1" applyAlignment="1" applyProtection="1">
      <protection locked="0"/>
    </xf>
    <xf numFmtId="0" fontId="28" fillId="3" borderId="251" xfId="0" applyFont="1" applyFill="1" applyBorder="1" applyAlignment="1">
      <alignment horizontal="center" vertical="center"/>
    </xf>
    <xf numFmtId="184" fontId="15" fillId="2" borderId="17" xfId="5" applyNumberFormat="1" applyFont="1" applyFill="1" applyBorder="1" applyProtection="1"/>
    <xf numFmtId="184" fontId="15" fillId="2" borderId="27" xfId="5" applyNumberFormat="1" applyFont="1" applyFill="1" applyBorder="1" applyProtection="1"/>
    <xf numFmtId="184" fontId="15" fillId="3" borderId="27" xfId="5" applyNumberFormat="1" applyFont="1" applyFill="1" applyBorder="1" applyProtection="1"/>
    <xf numFmtId="184" fontId="15" fillId="2" borderId="358" xfId="5" applyNumberFormat="1" applyFont="1" applyFill="1" applyBorder="1" applyProtection="1"/>
    <xf numFmtId="184" fontId="15" fillId="2" borderId="303" xfId="0" applyNumberFormat="1" applyFont="1" applyFill="1" applyBorder="1" applyAlignment="1" applyProtection="1">
      <protection locked="0"/>
    </xf>
    <xf numFmtId="179" fontId="2" fillId="0" borderId="23" xfId="0" applyNumberFormat="1" applyFont="1" applyFill="1" applyBorder="1" applyProtection="1">
      <protection locked="0"/>
    </xf>
    <xf numFmtId="184" fontId="15" fillId="0" borderId="23" xfId="0" applyNumberFormat="1" applyFont="1" applyFill="1" applyBorder="1" applyAlignment="1" applyProtection="1">
      <protection locked="0"/>
    </xf>
    <xf numFmtId="177" fontId="24" fillId="0" borderId="23" xfId="0" applyNumberFormat="1" applyFont="1" applyFill="1" applyBorder="1" applyAlignment="1" applyProtection="1">
      <protection locked="0"/>
    </xf>
    <xf numFmtId="184" fontId="24" fillId="0" borderId="23" xfId="0" applyNumberFormat="1" applyFont="1" applyFill="1" applyBorder="1" applyAlignment="1" applyProtection="1">
      <protection locked="0"/>
    </xf>
    <xf numFmtId="180" fontId="24" fillId="0" borderId="23" xfId="0" applyNumberFormat="1" applyFont="1" applyFill="1" applyBorder="1" applyAlignment="1" applyProtection="1">
      <protection locked="0"/>
    </xf>
    <xf numFmtId="184" fontId="15" fillId="0" borderId="95" xfId="5" applyNumberFormat="1" applyFont="1" applyFill="1" applyBorder="1" applyProtection="1"/>
    <xf numFmtId="184" fontId="15" fillId="0" borderId="168" xfId="5" applyNumberFormat="1" applyFont="1" applyFill="1" applyBorder="1" applyProtection="1"/>
    <xf numFmtId="180" fontId="15" fillId="0" borderId="37" xfId="5" applyNumberFormat="1" applyFont="1" applyFill="1" applyBorder="1" applyProtection="1"/>
    <xf numFmtId="184" fontId="15" fillId="0" borderId="354" xfId="0" applyNumberFormat="1" applyFont="1" applyFill="1" applyBorder="1" applyAlignment="1" applyProtection="1">
      <protection locked="0"/>
    </xf>
    <xf numFmtId="184" fontId="15" fillId="2" borderId="359" xfId="0" applyNumberFormat="1" applyFont="1" applyFill="1" applyBorder="1" applyAlignment="1" applyProtection="1">
      <protection locked="0"/>
    </xf>
    <xf numFmtId="184" fontId="15" fillId="0" borderId="270" xfId="5" applyNumberFormat="1" applyFont="1" applyFill="1" applyBorder="1" applyProtection="1"/>
    <xf numFmtId="184" fontId="15" fillId="0" borderId="17" xfId="5" applyNumberFormat="1" applyFont="1" applyFill="1" applyBorder="1" applyProtection="1"/>
    <xf numFmtId="184" fontId="15" fillId="0" borderId="27" xfId="5" applyNumberFormat="1" applyFont="1" applyFill="1" applyBorder="1" applyProtection="1"/>
    <xf numFmtId="184" fontId="15" fillId="0" borderId="359" xfId="0" applyNumberFormat="1" applyFont="1" applyFill="1" applyBorder="1" applyAlignment="1" applyProtection="1">
      <protection locked="0"/>
    </xf>
    <xf numFmtId="184" fontId="15" fillId="0" borderId="103" xfId="0" applyNumberFormat="1" applyFont="1" applyFill="1" applyBorder="1" applyAlignment="1" applyProtection="1">
      <protection locked="0"/>
    </xf>
    <xf numFmtId="184" fontId="15" fillId="0" borderId="360" xfId="0" applyNumberFormat="1" applyFont="1" applyFill="1" applyBorder="1" applyAlignment="1" applyProtection="1">
      <protection locked="0"/>
    </xf>
    <xf numFmtId="184" fontId="15" fillId="0" borderId="344" xfId="5" applyNumberFormat="1" applyFont="1" applyFill="1" applyBorder="1" applyProtection="1"/>
    <xf numFmtId="0" fontId="9" fillId="2" borderId="147" xfId="0" applyFont="1" applyFill="1" applyBorder="1" applyAlignment="1">
      <alignment horizontal="center" vertical="center"/>
    </xf>
    <xf numFmtId="0" fontId="9" fillId="2" borderId="165" xfId="0" applyFont="1" applyFill="1" applyBorder="1" applyAlignment="1">
      <alignment horizontal="center" vertical="center"/>
    </xf>
    <xf numFmtId="182" fontId="9" fillId="2" borderId="30" xfId="4" applyNumberFormat="1" applyFont="1" applyFill="1" applyBorder="1" applyAlignment="1" applyProtection="1">
      <alignment vertical="center"/>
    </xf>
    <xf numFmtId="182" fontId="9" fillId="2" borderId="146" xfId="4" applyNumberFormat="1" applyFont="1" applyFill="1" applyBorder="1" applyAlignment="1" applyProtection="1">
      <alignment vertical="center"/>
    </xf>
    <xf numFmtId="182" fontId="9" fillId="2" borderId="32" xfId="4" applyNumberFormat="1" applyFont="1" applyFill="1" applyBorder="1" applyAlignment="1" applyProtection="1">
      <alignment vertical="center"/>
    </xf>
    <xf numFmtId="182" fontId="9" fillId="2" borderId="111" xfId="4" applyNumberFormat="1" applyFont="1" applyFill="1" applyBorder="1" applyAlignment="1" applyProtection="1">
      <alignment vertical="center"/>
    </xf>
    <xf numFmtId="182" fontId="9" fillId="2" borderId="38" xfId="4" applyNumberFormat="1" applyFont="1" applyFill="1" applyBorder="1" applyAlignment="1" applyProtection="1">
      <alignment vertical="center"/>
    </xf>
    <xf numFmtId="182" fontId="9" fillId="2" borderId="123" xfId="4" applyNumberFormat="1" applyFont="1" applyFill="1" applyBorder="1" applyAlignment="1" applyProtection="1">
      <alignment vertical="center"/>
    </xf>
    <xf numFmtId="182" fontId="9" fillId="2" borderId="53" xfId="4" applyNumberFormat="1" applyFont="1" applyFill="1" applyBorder="1" applyAlignment="1" applyProtection="1">
      <alignment vertical="center"/>
    </xf>
    <xf numFmtId="182" fontId="9" fillId="2" borderId="16" xfId="4" applyNumberFormat="1" applyFont="1" applyFill="1" applyBorder="1" applyAlignment="1" applyProtection="1">
      <alignment vertical="center"/>
    </xf>
    <xf numFmtId="182" fontId="9" fillId="2" borderId="165" xfId="4" applyNumberFormat="1" applyFont="1" applyFill="1" applyBorder="1" applyAlignment="1" applyProtection="1">
      <alignment vertical="center"/>
    </xf>
    <xf numFmtId="182" fontId="9" fillId="2" borderId="34" xfId="4" applyNumberFormat="1" applyFont="1" applyFill="1" applyBorder="1" applyAlignment="1" applyProtection="1">
      <alignment vertical="center"/>
    </xf>
    <xf numFmtId="182" fontId="9" fillId="2" borderId="152" xfId="4" applyNumberFormat="1" applyFont="1" applyFill="1" applyBorder="1" applyAlignment="1" applyProtection="1">
      <alignment vertical="center"/>
    </xf>
    <xf numFmtId="182" fontId="9" fillId="2" borderId="35" xfId="4" applyNumberFormat="1" applyFont="1" applyFill="1" applyBorder="1" applyAlignment="1" applyProtection="1">
      <alignment vertical="center"/>
    </xf>
    <xf numFmtId="182" fontId="9" fillId="2" borderId="154" xfId="4" applyNumberFormat="1" applyFont="1" applyFill="1" applyBorder="1" applyAlignment="1" applyProtection="1">
      <alignment vertical="center"/>
    </xf>
    <xf numFmtId="179" fontId="9" fillId="2" borderId="31" xfId="0" applyNumberFormat="1" applyFont="1" applyFill="1" applyBorder="1" applyAlignment="1" applyProtection="1">
      <alignment vertical="center" wrapText="1"/>
      <protection locked="0"/>
    </xf>
    <xf numFmtId="179" fontId="21" fillId="2" borderId="0" xfId="0" applyNumberFormat="1" applyFont="1" applyFill="1" applyBorder="1" applyAlignment="1" applyProtection="1">
      <alignment vertical="center" wrapText="1"/>
      <protection locked="0"/>
    </xf>
    <xf numFmtId="182" fontId="11" fillId="0" borderId="151" xfId="4" applyNumberFormat="1" applyFont="1" applyFill="1" applyBorder="1" applyAlignment="1" applyProtection="1">
      <alignment vertical="center"/>
    </xf>
    <xf numFmtId="182" fontId="11" fillId="0" borderId="111" xfId="4" applyNumberFormat="1" applyFont="1" applyFill="1" applyBorder="1" applyAlignment="1" applyProtection="1">
      <alignment vertical="center"/>
    </xf>
    <xf numFmtId="182" fontId="11" fillId="0" borderId="123" xfId="4" applyNumberFormat="1" applyFont="1" applyFill="1" applyBorder="1" applyAlignment="1" applyProtection="1">
      <alignment vertical="center"/>
    </xf>
    <xf numFmtId="182" fontId="11" fillId="0" borderId="165" xfId="4" applyNumberFormat="1" applyFont="1" applyFill="1" applyBorder="1" applyAlignment="1" applyProtection="1">
      <alignment vertical="center"/>
    </xf>
    <xf numFmtId="182" fontId="11" fillId="0" borderId="152" xfId="4" applyNumberFormat="1" applyFont="1" applyFill="1" applyBorder="1" applyAlignment="1" applyProtection="1">
      <alignment vertical="center"/>
    </xf>
    <xf numFmtId="182" fontId="11" fillId="0" borderId="154" xfId="4" applyNumberFormat="1" applyFont="1" applyFill="1" applyBorder="1" applyAlignment="1" applyProtection="1">
      <alignment vertical="center"/>
    </xf>
    <xf numFmtId="179" fontId="11" fillId="2" borderId="40" xfId="5" applyNumberFormat="1" applyFont="1" applyFill="1" applyBorder="1" applyAlignment="1" applyProtection="1"/>
    <xf numFmtId="179" fontId="11" fillId="2" borderId="38" xfId="5" applyNumberFormat="1" applyFont="1" applyFill="1" applyBorder="1" applyAlignment="1" applyProtection="1"/>
    <xf numFmtId="179" fontId="11" fillId="2" borderId="123" xfId="5" applyNumberFormat="1" applyFont="1" applyFill="1" applyBorder="1" applyAlignment="1" applyProtection="1"/>
    <xf numFmtId="179" fontId="11" fillId="2" borderId="24" xfId="5" applyNumberFormat="1" applyFont="1" applyFill="1" applyBorder="1" applyAlignment="1" applyProtection="1"/>
    <xf numFmtId="179" fontId="11" fillId="2" borderId="21" xfId="5" applyNumberFormat="1" applyFont="1" applyFill="1" applyBorder="1" applyAlignment="1" applyProtection="1"/>
    <xf numFmtId="179" fontId="11" fillId="2" borderId="152" xfId="5" applyNumberFormat="1" applyFont="1" applyFill="1" applyBorder="1" applyAlignment="1" applyProtection="1"/>
    <xf numFmtId="179" fontId="11" fillId="0" borderId="104" xfId="5" applyNumberFormat="1" applyFont="1" applyFill="1" applyBorder="1" applyAlignment="1" applyProtection="1"/>
    <xf numFmtId="179" fontId="11" fillId="0" borderId="22" xfId="5" applyNumberFormat="1" applyFont="1" applyFill="1" applyBorder="1" applyAlignment="1" applyProtection="1"/>
    <xf numFmtId="179" fontId="11" fillId="0" borderId="142" xfId="5" applyNumberFormat="1" applyFont="1" applyFill="1" applyBorder="1" applyAlignment="1" applyProtection="1"/>
    <xf numFmtId="179" fontId="11" fillId="0" borderId="40" xfId="5" applyNumberFormat="1" applyFont="1" applyFill="1" applyBorder="1" applyAlignment="1" applyProtection="1"/>
    <xf numFmtId="179" fontId="11" fillId="0" borderId="32" xfId="5" applyNumberFormat="1" applyFont="1" applyFill="1" applyBorder="1" applyAlignment="1" applyProtection="1"/>
    <xf numFmtId="179" fontId="11" fillId="0" borderId="111" xfId="5" applyNumberFormat="1" applyFont="1" applyFill="1" applyBorder="1" applyAlignment="1" applyProtection="1"/>
    <xf numFmtId="179" fontId="11" fillId="0" borderId="24" xfId="5" applyNumberFormat="1" applyFont="1" applyFill="1" applyBorder="1" applyAlignment="1" applyProtection="1"/>
    <xf numFmtId="179" fontId="11" fillId="0" borderId="152" xfId="5" applyNumberFormat="1" applyFont="1" applyFill="1" applyBorder="1" applyAlignment="1" applyProtection="1"/>
    <xf numFmtId="179" fontId="11" fillId="0" borderId="242" xfId="5" applyNumberFormat="1" applyFont="1" applyFill="1" applyBorder="1" applyAlignment="1" applyProtection="1"/>
    <xf numFmtId="179" fontId="11" fillId="0" borderId="264" xfId="5" applyNumberFormat="1" applyFont="1" applyFill="1" applyBorder="1" applyAlignment="1" applyProtection="1"/>
    <xf numFmtId="179" fontId="11" fillId="0" borderId="260" xfId="5" applyNumberFormat="1" applyFont="1" applyFill="1" applyBorder="1" applyAlignment="1" applyProtection="1"/>
    <xf numFmtId="179" fontId="11" fillId="0" borderId="265" xfId="5" applyNumberFormat="1" applyFont="1" applyFill="1" applyBorder="1" applyAlignment="1" applyProtection="1"/>
    <xf numFmtId="179" fontId="11" fillId="0" borderId="362" xfId="5" applyNumberFormat="1" applyFont="1" applyFill="1" applyBorder="1" applyAlignment="1" applyProtection="1"/>
    <xf numFmtId="179" fontId="11" fillId="0" borderId="68" xfId="5" applyNumberFormat="1" applyFont="1" applyFill="1" applyBorder="1" applyAlignment="1" applyProtection="1"/>
    <xf numFmtId="179" fontId="11" fillId="0" borderId="98" xfId="5" applyNumberFormat="1" applyFont="1" applyFill="1" applyBorder="1" applyAlignment="1" applyProtection="1"/>
    <xf numFmtId="179" fontId="11" fillId="0" borderId="133" xfId="5" applyNumberFormat="1" applyFont="1" applyFill="1" applyBorder="1" applyAlignment="1" applyProtection="1"/>
    <xf numFmtId="179" fontId="11" fillId="0" borderId="47" xfId="5" applyNumberFormat="1" applyFont="1" applyFill="1" applyBorder="1" applyAlignment="1" applyProtection="1"/>
    <xf numFmtId="179" fontId="11" fillId="0" borderId="124" xfId="5" applyNumberFormat="1" applyFont="1" applyFill="1" applyBorder="1" applyAlignment="1" applyProtection="1"/>
    <xf numFmtId="179" fontId="11" fillId="0" borderId="19" xfId="5" applyNumberFormat="1" applyFont="1" applyFill="1" applyBorder="1" applyAlignment="1" applyProtection="1"/>
    <xf numFmtId="179" fontId="9" fillId="0" borderId="40" xfId="5" applyNumberFormat="1" applyFont="1" applyFill="1" applyBorder="1" applyAlignment="1" applyProtection="1"/>
    <xf numFmtId="179" fontId="9" fillId="0" borderId="32" xfId="5" applyNumberFormat="1" applyFont="1" applyFill="1" applyBorder="1" applyAlignment="1" applyProtection="1"/>
    <xf numFmtId="179" fontId="9" fillId="0" borderId="111" xfId="5" applyNumberFormat="1" applyFont="1" applyFill="1" applyBorder="1" applyAlignment="1" applyProtection="1"/>
    <xf numFmtId="179" fontId="9" fillId="0" borderId="24" xfId="5" applyNumberFormat="1" applyFont="1" applyFill="1" applyBorder="1" applyAlignment="1" applyProtection="1"/>
    <xf numFmtId="179" fontId="9" fillId="0" borderId="21" xfId="5" applyNumberFormat="1" applyFont="1" applyFill="1" applyBorder="1" applyAlignment="1" applyProtection="1"/>
    <xf numFmtId="179" fontId="9" fillId="0" borderId="152" xfId="5" applyNumberFormat="1" applyFont="1" applyFill="1" applyBorder="1" applyAlignment="1" applyProtection="1"/>
    <xf numFmtId="179" fontId="9" fillId="0" borderId="96" xfId="5" applyNumberFormat="1" applyFont="1" applyFill="1" applyBorder="1" applyAlignment="1" applyProtection="1"/>
    <xf numFmtId="179" fontId="9" fillId="0" borderId="104" xfId="5" applyNumberFormat="1" applyFont="1" applyFill="1" applyBorder="1" applyAlignment="1" applyProtection="1"/>
    <xf numFmtId="179" fontId="9" fillId="0" borderId="231" xfId="5" applyNumberFormat="1" applyFont="1" applyFill="1" applyBorder="1" applyAlignment="1" applyProtection="1"/>
    <xf numFmtId="179" fontId="9" fillId="0" borderId="223" xfId="5" applyNumberFormat="1" applyFont="1" applyFill="1" applyBorder="1" applyAlignment="1" applyProtection="1"/>
    <xf numFmtId="179" fontId="9" fillId="0" borderId="363" xfId="5" applyNumberFormat="1" applyFont="1" applyFill="1" applyBorder="1" applyAlignment="1" applyProtection="1"/>
    <xf numFmtId="179" fontId="11" fillId="2" borderId="32" xfId="5" applyNumberFormat="1" applyFont="1" applyFill="1" applyBorder="1" applyAlignment="1" applyProtection="1"/>
    <xf numFmtId="179" fontId="11" fillId="2" borderId="111" xfId="5" applyNumberFormat="1" applyFont="1" applyFill="1" applyBorder="1" applyAlignment="1" applyProtection="1"/>
    <xf numFmtId="179" fontId="11" fillId="2" borderId="104" xfId="5" applyNumberFormat="1" applyFont="1" applyFill="1" applyBorder="1" applyAlignment="1" applyProtection="1"/>
    <xf numFmtId="179" fontId="11" fillId="2" borderId="22" xfId="5" applyNumberFormat="1" applyFont="1" applyFill="1" applyBorder="1" applyAlignment="1" applyProtection="1"/>
    <xf numFmtId="179" fontId="11" fillId="2" borderId="142" xfId="5" applyNumberFormat="1" applyFont="1" applyFill="1" applyBorder="1" applyAlignment="1" applyProtection="1"/>
    <xf numFmtId="179" fontId="11" fillId="0" borderId="148" xfId="5" applyNumberFormat="1" applyFont="1" applyFill="1" applyBorder="1" applyAlignment="1" applyProtection="1"/>
    <xf numFmtId="179" fontId="11" fillId="0" borderId="29" xfId="5" applyNumberFormat="1" applyFont="1" applyFill="1" applyBorder="1" applyAlignment="1" applyProtection="1"/>
    <xf numFmtId="179" fontId="11" fillId="0" borderId="263" xfId="5" applyNumberFormat="1" applyFont="1" applyFill="1" applyBorder="1" applyAlignment="1" applyProtection="1"/>
    <xf numFmtId="179" fontId="35" fillId="0" borderId="32" xfId="5" applyNumberFormat="1" applyFont="1" applyFill="1" applyBorder="1" applyAlignment="1" applyProtection="1"/>
    <xf numFmtId="179" fontId="35" fillId="0" borderId="21" xfId="5" applyNumberFormat="1" applyFont="1" applyFill="1" applyBorder="1" applyAlignment="1" applyProtection="1"/>
    <xf numFmtId="179" fontId="35" fillId="0" borderId="152" xfId="5" applyNumberFormat="1" applyFont="1" applyFill="1" applyBorder="1" applyAlignment="1" applyProtection="1"/>
    <xf numFmtId="179" fontId="11" fillId="2" borderId="68" xfId="5" applyNumberFormat="1" applyFont="1" applyFill="1" applyBorder="1" applyAlignment="1" applyProtection="1"/>
    <xf numFmtId="179" fontId="11" fillId="2" borderId="47" xfId="5" applyNumberFormat="1" applyFont="1" applyFill="1" applyBorder="1" applyAlignment="1" applyProtection="1"/>
    <xf numFmtId="179" fontId="11" fillId="2" borderId="124" xfId="5" applyNumberFormat="1" applyFont="1" applyFill="1" applyBorder="1" applyAlignment="1" applyProtection="1"/>
    <xf numFmtId="179" fontId="11" fillId="2" borderId="24" xfId="5" applyNumberFormat="1" applyFont="1" applyFill="1" applyBorder="1" applyAlignment="1" applyProtection="1">
      <alignment vertical="top"/>
    </xf>
    <xf numFmtId="179" fontId="11" fillId="0" borderId="241" xfId="5" applyNumberFormat="1" applyFont="1" applyFill="1" applyBorder="1" applyAlignment="1" applyProtection="1"/>
    <xf numFmtId="179" fontId="11" fillId="0" borderId="156" xfId="5" applyNumberFormat="1" applyFont="1" applyFill="1" applyBorder="1" applyAlignment="1" applyProtection="1"/>
    <xf numFmtId="179" fontId="11" fillId="0" borderId="125" xfId="5" applyNumberFormat="1" applyFont="1" applyFill="1" applyBorder="1" applyAlignment="1" applyProtection="1"/>
    <xf numFmtId="179" fontId="11" fillId="0" borderId="210" xfId="5" applyNumberFormat="1" applyFont="1" applyFill="1" applyBorder="1" applyAlignment="1" applyProtection="1"/>
    <xf numFmtId="179" fontId="11" fillId="0" borderId="59" xfId="5" applyNumberFormat="1" applyFont="1" applyFill="1" applyBorder="1" applyAlignment="1" applyProtection="1"/>
    <xf numFmtId="179" fontId="11" fillId="0" borderId="151" xfId="5" applyNumberFormat="1" applyFont="1" applyFill="1" applyBorder="1" applyAlignment="1" applyProtection="1"/>
    <xf numFmtId="0" fontId="38" fillId="0" borderId="0" xfId="9" applyFont="1" applyAlignment="1"/>
    <xf numFmtId="0" fontId="1" fillId="0" borderId="0" xfId="9"/>
    <xf numFmtId="0" fontId="39" fillId="0" borderId="0" xfId="9" applyFont="1" applyAlignment="1">
      <alignment vertical="center"/>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9" xfId="0" applyFont="1" applyFill="1" applyBorder="1" applyAlignment="1">
      <alignment horizontal="center" vertical="center"/>
    </xf>
    <xf numFmtId="0" fontId="15" fillId="0" borderId="164" xfId="5" applyFont="1" applyFill="1" applyBorder="1" applyAlignment="1">
      <alignment horizontal="center" vertical="center" wrapText="1"/>
    </xf>
    <xf numFmtId="0" fontId="15" fillId="0" borderId="364" xfId="5" applyFont="1" applyFill="1" applyBorder="1" applyAlignment="1">
      <alignment horizontal="center" vertical="center"/>
    </xf>
    <xf numFmtId="0" fontId="20" fillId="0" borderId="79" xfId="5" applyFont="1" applyFill="1" applyBorder="1" applyAlignment="1">
      <alignment horizontal="center" vertical="center" wrapText="1"/>
    </xf>
    <xf numFmtId="182" fontId="15" fillId="0" borderId="345" xfId="5" applyNumberFormat="1" applyFont="1" applyFill="1" applyBorder="1" applyAlignment="1" applyProtection="1">
      <alignment vertical="center"/>
    </xf>
    <xf numFmtId="182" fontId="15" fillId="0" borderId="63" xfId="8" applyNumberFormat="1" applyFont="1" applyFill="1" applyBorder="1" applyAlignment="1" applyProtection="1">
      <alignment vertical="center"/>
    </xf>
    <xf numFmtId="182" fontId="15" fillId="0" borderId="112" xfId="8" applyNumberFormat="1" applyFont="1" applyFill="1" applyBorder="1" applyAlignment="1" applyProtection="1">
      <alignment vertical="center"/>
    </xf>
    <xf numFmtId="182" fontId="15" fillId="0" borderId="61" xfId="8" applyNumberFormat="1" applyFont="1" applyFill="1" applyBorder="1" applyAlignment="1" applyProtection="1">
      <alignment vertical="center"/>
    </xf>
    <xf numFmtId="182" fontId="15" fillId="0" borderId="271" xfId="5" applyNumberFormat="1" applyFont="1" applyFill="1" applyBorder="1" applyAlignment="1" applyProtection="1">
      <alignment vertical="center"/>
    </xf>
    <xf numFmtId="182" fontId="15" fillId="0" borderId="200" xfId="5" applyNumberFormat="1" applyFont="1" applyFill="1" applyBorder="1" applyAlignment="1" applyProtection="1">
      <alignment vertical="center"/>
    </xf>
    <xf numFmtId="182" fontId="15" fillId="0" borderId="365" xfId="5" applyNumberFormat="1" applyFont="1" applyFill="1" applyBorder="1" applyAlignment="1" applyProtection="1">
      <alignment vertical="center"/>
    </xf>
    <xf numFmtId="182" fontId="15" fillId="0" borderId="63" xfId="5" applyNumberFormat="1" applyFont="1" applyFill="1" applyBorder="1" applyAlignment="1">
      <alignment vertical="center"/>
    </xf>
    <xf numFmtId="182" fontId="15" fillId="0" borderId="61" xfId="5" applyNumberFormat="1" applyFont="1" applyFill="1" applyBorder="1" applyAlignment="1">
      <alignment vertical="center"/>
    </xf>
    <xf numFmtId="182" fontId="15" fillId="0" borderId="366" xfId="8" applyNumberFormat="1" applyFont="1" applyFill="1" applyBorder="1" applyAlignment="1" applyProtection="1">
      <alignment vertical="center"/>
    </xf>
    <xf numFmtId="182" fontId="15" fillId="0" borderId="271" xfId="5" applyNumberFormat="1" applyFont="1" applyFill="1" applyBorder="1" applyAlignment="1">
      <alignment vertical="center"/>
    </xf>
    <xf numFmtId="182" fontId="15" fillId="0" borderId="112" xfId="5" applyNumberFormat="1" applyFont="1" applyFill="1" applyBorder="1" applyAlignment="1">
      <alignment vertical="center"/>
    </xf>
    <xf numFmtId="182" fontId="15" fillId="0" borderId="367" xfId="5" applyNumberFormat="1" applyFont="1" applyFill="1" applyBorder="1" applyAlignment="1">
      <alignment vertical="center"/>
    </xf>
    <xf numFmtId="182" fontId="15" fillId="0" borderId="368" xfId="8" applyNumberFormat="1" applyFont="1" applyFill="1" applyBorder="1" applyAlignment="1" applyProtection="1">
      <alignment vertical="center"/>
    </xf>
    <xf numFmtId="182" fontId="15" fillId="0" borderId="345" xfId="5" applyNumberFormat="1" applyFont="1" applyFill="1" applyBorder="1" applyAlignment="1">
      <alignment vertical="center"/>
    </xf>
    <xf numFmtId="182" fontId="15" fillId="0" borderId="364" xfId="5" applyNumberFormat="1" applyFont="1" applyFill="1" applyBorder="1" applyAlignment="1" applyProtection="1">
      <alignment vertical="center"/>
    </xf>
    <xf numFmtId="179" fontId="9" fillId="0" borderId="112" xfId="0" applyNumberFormat="1" applyFont="1" applyFill="1" applyBorder="1" applyAlignment="1">
      <alignment vertical="center"/>
    </xf>
    <xf numFmtId="179" fontId="9" fillId="0" borderId="369" xfId="0" applyNumberFormat="1" applyFont="1" applyFill="1" applyBorder="1" applyAlignment="1">
      <alignment vertical="center"/>
    </xf>
    <xf numFmtId="182" fontId="24" fillId="0" borderId="18" xfId="5" applyNumberFormat="1" applyFont="1" applyFill="1" applyBorder="1" applyAlignment="1" applyProtection="1">
      <alignment vertical="center"/>
    </xf>
    <xf numFmtId="182" fontId="24" fillId="0" borderId="18" xfId="8" applyNumberFormat="1" applyFont="1" applyFill="1" applyBorder="1" applyAlignment="1" applyProtection="1">
      <alignment vertical="center"/>
    </xf>
    <xf numFmtId="182" fontId="15" fillId="0" borderId="370" xfId="8" applyNumberFormat="1" applyFont="1" applyFill="1" applyBorder="1" applyAlignment="1" applyProtection="1">
      <alignment vertical="center"/>
    </xf>
    <xf numFmtId="0" fontId="11" fillId="0" borderId="0" xfId="5" applyFont="1" applyFill="1" applyAlignment="1" applyProtection="1">
      <alignment shrinkToFit="1"/>
    </xf>
    <xf numFmtId="0" fontId="11" fillId="0" borderId="0" xfId="5" applyFont="1" applyFill="1" applyBorder="1" applyAlignment="1" applyProtection="1">
      <alignment shrinkToFit="1"/>
    </xf>
    <xf numFmtId="182" fontId="9" fillId="0" borderId="54" xfId="5" applyNumberFormat="1" applyFont="1" applyFill="1" applyBorder="1" applyAlignment="1">
      <alignment vertical="center" shrinkToFit="1"/>
    </xf>
    <xf numFmtId="182" fontId="9" fillId="0" borderId="33" xfId="5" applyNumberFormat="1" applyFont="1" applyFill="1" applyBorder="1" applyAlignment="1">
      <alignment vertical="center" shrinkToFit="1"/>
    </xf>
    <xf numFmtId="182" fontId="9" fillId="0" borderId="21" xfId="5" applyNumberFormat="1" applyFont="1" applyFill="1" applyBorder="1" applyAlignment="1">
      <alignment vertical="center" shrinkToFit="1"/>
    </xf>
    <xf numFmtId="182" fontId="9" fillId="0" borderId="36" xfId="5" applyNumberFormat="1" applyFont="1" applyFill="1" applyBorder="1" applyAlignment="1">
      <alignment vertical="center" shrinkToFit="1"/>
    </xf>
    <xf numFmtId="182" fontId="11" fillId="2" borderId="20" xfId="5" applyNumberFormat="1" applyFont="1" applyFill="1" applyBorder="1" applyAlignment="1" applyProtection="1">
      <alignment vertical="center" shrinkToFit="1"/>
    </xf>
    <xf numFmtId="182" fontId="11" fillId="0" borderId="20" xfId="5" applyNumberFormat="1" applyFont="1" applyFill="1" applyBorder="1" applyAlignment="1" applyProtection="1">
      <alignment vertical="center" shrinkToFit="1"/>
      <protection locked="0"/>
    </xf>
    <xf numFmtId="182" fontId="11" fillId="0" borderId="21" xfId="5" applyNumberFormat="1" applyFont="1" applyFill="1" applyBorder="1" applyAlignment="1" applyProtection="1">
      <alignment vertical="center" shrinkToFit="1"/>
      <protection locked="0"/>
    </xf>
    <xf numFmtId="182" fontId="11" fillId="0" borderId="37" xfId="5" applyNumberFormat="1" applyFont="1" applyFill="1" applyBorder="1" applyAlignment="1" applyProtection="1">
      <alignment vertical="center" shrinkToFit="1"/>
      <protection locked="0"/>
    </xf>
    <xf numFmtId="182" fontId="11" fillId="0" borderId="29" xfId="5" applyNumberFormat="1" applyFont="1" applyFill="1" applyBorder="1" applyAlignment="1" applyProtection="1">
      <alignment vertical="center" shrinkToFit="1"/>
      <protection locked="0"/>
    </xf>
    <xf numFmtId="182" fontId="11" fillId="0" borderId="84" xfId="5" applyNumberFormat="1" applyFont="1" applyFill="1" applyBorder="1" applyAlignment="1" applyProtection="1">
      <alignment vertical="center" shrinkToFit="1"/>
      <protection locked="0"/>
    </xf>
    <xf numFmtId="182" fontId="11" fillId="0" borderId="204" xfId="5" applyNumberFormat="1" applyFont="1" applyFill="1" applyBorder="1" applyAlignment="1" applyProtection="1">
      <alignment vertical="center" shrinkToFit="1"/>
      <protection locked="0"/>
    </xf>
    <xf numFmtId="182" fontId="11" fillId="0" borderId="115" xfId="5" applyNumberFormat="1" applyFont="1" applyFill="1" applyBorder="1" applyAlignment="1" applyProtection="1">
      <alignment vertical="center" shrinkToFit="1"/>
      <protection locked="0"/>
    </xf>
    <xf numFmtId="182" fontId="11" fillId="0" borderId="51" xfId="5" applyNumberFormat="1" applyFont="1" applyFill="1" applyBorder="1" applyAlignment="1" applyProtection="1">
      <alignment vertical="center" shrinkToFit="1"/>
      <protection locked="0"/>
    </xf>
    <xf numFmtId="0" fontId="2" fillId="0" borderId="0" xfId="5" applyFont="1" applyFill="1" applyBorder="1" applyAlignment="1">
      <alignment shrinkToFit="1"/>
    </xf>
    <xf numFmtId="0" fontId="2" fillId="0" borderId="0" xfId="5" applyFont="1" applyFill="1" applyAlignment="1">
      <alignment shrinkToFit="1"/>
    </xf>
    <xf numFmtId="0" fontId="22" fillId="0" borderId="0" xfId="5" applyFont="1" applyFill="1" applyAlignment="1" applyProtection="1">
      <alignment shrinkToFit="1"/>
    </xf>
    <xf numFmtId="179" fontId="15" fillId="0" borderId="206"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13" xfId="0" applyNumberFormat="1" applyFont="1" applyBorder="1" applyAlignment="1">
      <alignment vertical="center"/>
    </xf>
    <xf numFmtId="0" fontId="39" fillId="0" borderId="0" xfId="9" applyFont="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9" fillId="0" borderId="103" xfId="0" applyNumberFormat="1" applyFont="1" applyFill="1" applyBorder="1" applyAlignment="1" applyProtection="1">
      <alignment horizontal="center" vertical="center" wrapText="1"/>
      <protection locked="0"/>
    </xf>
    <xf numFmtId="0" fontId="9" fillId="0" borderId="338" xfId="6" applyNumberFormat="1" applyFont="1" applyFill="1" applyBorder="1" applyAlignment="1">
      <alignment horizontal="center" vertical="center"/>
    </xf>
    <xf numFmtId="0" fontId="9" fillId="0" borderId="329" xfId="6" applyNumberFormat="1" applyFont="1" applyFill="1" applyBorder="1" applyAlignment="1">
      <alignment horizontal="center" vertical="center"/>
    </xf>
    <xf numFmtId="0" fontId="9" fillId="0" borderId="371" xfId="6" applyNumberFormat="1" applyFont="1" applyFill="1" applyBorder="1" applyAlignment="1">
      <alignment horizontal="center" vertical="center"/>
    </xf>
    <xf numFmtId="0" fontId="9" fillId="0" borderId="372" xfId="6" applyNumberFormat="1" applyFont="1" applyFill="1" applyBorder="1" applyAlignment="1">
      <alignment horizontal="center" vertical="center"/>
    </xf>
    <xf numFmtId="0" fontId="9" fillId="0" borderId="112" xfId="6" applyNumberFormat="1" applyFont="1" applyFill="1" applyBorder="1" applyAlignment="1">
      <alignment horizontal="center" vertical="center"/>
    </xf>
    <xf numFmtId="0" fontId="9" fillId="0" borderId="126" xfId="6" applyNumberFormat="1" applyFont="1" applyFill="1" applyBorder="1" applyAlignment="1">
      <alignment horizontal="center" vertical="center"/>
    </xf>
    <xf numFmtId="0" fontId="9" fillId="0" borderId="273" xfId="6" applyNumberFormat="1" applyFont="1" applyFill="1" applyBorder="1" applyAlignment="1">
      <alignment horizontal="center" vertical="center"/>
    </xf>
    <xf numFmtId="0" fontId="9" fillId="0" borderId="331" xfId="6" applyNumberFormat="1" applyFont="1" applyFill="1" applyBorder="1" applyAlignment="1">
      <alignment horizontal="center" vertical="center"/>
    </xf>
    <xf numFmtId="0" fontId="9" fillId="0" borderId="112" xfId="6" applyFont="1" applyFill="1" applyBorder="1" applyAlignment="1">
      <alignment horizontal="center" vertical="center"/>
    </xf>
    <xf numFmtId="0" fontId="9" fillId="0" borderId="126" xfId="6" applyFont="1" applyFill="1" applyBorder="1" applyAlignment="1">
      <alignment horizontal="center" vertical="center"/>
    </xf>
    <xf numFmtId="0" fontId="9" fillId="0" borderId="283" xfId="0" applyFont="1" applyFill="1" applyBorder="1" applyAlignment="1">
      <alignment horizontal="center" vertical="center" textRotation="255"/>
    </xf>
    <xf numFmtId="0" fontId="9" fillId="0" borderId="284" xfId="0" applyFont="1" applyFill="1" applyBorder="1" applyAlignment="1">
      <alignment horizontal="center" vertical="center" textRotation="255"/>
    </xf>
    <xf numFmtId="0" fontId="9" fillId="0" borderId="279" xfId="0" applyFont="1" applyFill="1" applyBorder="1" applyAlignment="1">
      <alignment horizontal="center" vertical="center" textRotation="255"/>
    </xf>
    <xf numFmtId="49" fontId="9" fillId="0" borderId="283" xfId="0" applyNumberFormat="1" applyFont="1" applyFill="1" applyBorder="1" applyAlignment="1">
      <alignment horizontal="center" vertical="center" textRotation="255"/>
    </xf>
    <xf numFmtId="49" fontId="9" fillId="0" borderId="279" xfId="0" applyNumberFormat="1" applyFont="1" applyFill="1" applyBorder="1" applyAlignment="1">
      <alignment horizontal="center" vertical="center" textRotation="255"/>
    </xf>
    <xf numFmtId="49" fontId="9" fillId="0" borderId="284" xfId="0" applyNumberFormat="1" applyFont="1" applyFill="1" applyBorder="1" applyAlignment="1">
      <alignment horizontal="center" vertical="center" textRotation="255"/>
    </xf>
    <xf numFmtId="0" fontId="9" fillId="0" borderId="286" xfId="0" applyFont="1" applyFill="1" applyBorder="1" applyAlignment="1">
      <alignment horizontal="center" vertical="center" textRotation="255"/>
    </xf>
    <xf numFmtId="179" fontId="9" fillId="0" borderId="283" xfId="0" applyNumberFormat="1" applyFont="1" applyFill="1" applyBorder="1" applyAlignment="1" applyProtection="1">
      <alignment horizontal="center" vertical="center" textRotation="255"/>
      <protection locked="0"/>
    </xf>
    <xf numFmtId="179" fontId="9" fillId="0" borderId="279" xfId="0" applyNumberFormat="1" applyFont="1" applyFill="1" applyBorder="1" applyAlignment="1" applyProtection="1">
      <alignment horizontal="center" vertical="center" textRotation="255"/>
      <protection locked="0"/>
    </xf>
    <xf numFmtId="179" fontId="9" fillId="0" borderId="286" xfId="0" applyNumberFormat="1" applyFont="1" applyFill="1" applyBorder="1" applyAlignment="1" applyProtection="1">
      <alignment horizontal="center" vertical="center" textRotation="255"/>
      <protection locked="0"/>
    </xf>
    <xf numFmtId="0" fontId="9" fillId="0" borderId="285" xfId="0" applyFont="1" applyFill="1" applyBorder="1" applyAlignment="1">
      <alignment horizontal="center" vertical="center" textRotation="255"/>
    </xf>
    <xf numFmtId="0" fontId="9" fillId="0" borderId="291" xfId="0" applyFont="1" applyFill="1" applyBorder="1" applyAlignment="1">
      <alignment horizontal="center" vertical="center"/>
    </xf>
    <xf numFmtId="0" fontId="9" fillId="0" borderId="150" xfId="0" applyFont="1" applyFill="1" applyBorder="1" applyAlignment="1">
      <alignment horizontal="center" vertical="center"/>
    </xf>
    <xf numFmtId="0" fontId="9" fillId="0" borderId="149" xfId="0" applyFont="1" applyFill="1" applyBorder="1" applyAlignment="1">
      <alignment horizontal="center" vertical="center"/>
    </xf>
    <xf numFmtId="0" fontId="11" fillId="0" borderId="285"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22" xfId="5" applyFont="1" applyFill="1" applyBorder="1" applyAlignment="1" applyProtection="1">
      <alignment horizontal="center" vertical="center"/>
    </xf>
    <xf numFmtId="0" fontId="11" fillId="0" borderId="279" xfId="5" applyFont="1" applyFill="1" applyBorder="1" applyAlignment="1" applyProtection="1">
      <alignment horizontal="center" vertical="center"/>
    </xf>
    <xf numFmtId="0" fontId="11" fillId="0" borderId="0" xfId="5" applyFont="1" applyFill="1" applyBorder="1" applyAlignment="1" applyProtection="1">
      <alignment horizontal="center" vertical="center"/>
    </xf>
    <xf numFmtId="0" fontId="11" fillId="0" borderId="299" xfId="5" applyFont="1" applyFill="1" applyBorder="1" applyAlignment="1" applyProtection="1">
      <alignment horizontal="center" vertical="center"/>
    </xf>
    <xf numFmtId="0" fontId="11" fillId="0" borderId="284" xfId="5" applyFont="1" applyFill="1" applyBorder="1" applyAlignment="1" applyProtection="1">
      <alignment horizontal="center" vertical="center"/>
    </xf>
    <xf numFmtId="0" fontId="11" fillId="0" borderId="210" xfId="5" applyFont="1" applyFill="1" applyBorder="1" applyAlignment="1" applyProtection="1">
      <alignment horizontal="center" vertical="center"/>
    </xf>
    <xf numFmtId="0" fontId="11" fillId="0" borderId="209" xfId="5" applyFont="1" applyFill="1" applyBorder="1" applyAlignment="1" applyProtection="1">
      <alignment horizontal="center" vertical="center"/>
    </xf>
    <xf numFmtId="0" fontId="9" fillId="0" borderId="207"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53" xfId="5" applyFont="1" applyFill="1" applyBorder="1" applyAlignment="1" applyProtection="1">
      <alignment horizontal="center" vertical="center" wrapText="1"/>
    </xf>
    <xf numFmtId="0" fontId="9" fillId="0" borderId="33" xfId="6" applyNumberFormat="1" applyFont="1" applyFill="1" applyBorder="1" applyAlignment="1">
      <alignment horizontal="center" vertical="center"/>
    </xf>
    <xf numFmtId="0" fontId="9" fillId="0" borderId="106" xfId="6" applyNumberFormat="1" applyFont="1" applyFill="1" applyBorder="1" applyAlignment="1">
      <alignment horizontal="center" vertical="center"/>
    </xf>
    <xf numFmtId="0" fontId="9" fillId="0" borderId="333" xfId="6" applyNumberFormat="1" applyFont="1" applyFill="1" applyBorder="1" applyAlignment="1">
      <alignment horizontal="center" vertical="center"/>
    </xf>
    <xf numFmtId="0" fontId="9" fillId="0" borderId="204" xfId="6" applyNumberFormat="1" applyFont="1" applyFill="1" applyBorder="1" applyAlignment="1">
      <alignment horizontal="center" vertical="center"/>
    </xf>
    <xf numFmtId="0" fontId="9" fillId="0" borderId="247" xfId="6" applyNumberFormat="1" applyFont="1" applyFill="1" applyBorder="1" applyAlignment="1">
      <alignment horizontal="center" vertical="center"/>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320" xfId="0" applyFont="1" applyFill="1" applyBorder="1" applyAlignment="1">
      <alignment horizontal="center" vertical="center" textRotation="255"/>
    </xf>
    <xf numFmtId="0" fontId="9" fillId="0" borderId="321" xfId="0" applyFont="1" applyFill="1" applyBorder="1" applyAlignment="1">
      <alignment horizontal="center" vertical="center" textRotation="255"/>
    </xf>
    <xf numFmtId="0" fontId="9" fillId="0" borderId="251" xfId="0" applyFont="1" applyFill="1" applyBorder="1" applyAlignment="1">
      <alignment horizontal="center" vertical="center" textRotation="255"/>
    </xf>
    <xf numFmtId="0" fontId="9" fillId="0" borderId="110" xfId="5" applyFont="1" applyFill="1" applyBorder="1" applyAlignment="1" applyProtection="1">
      <alignment horizontal="center" vertical="center" wrapText="1"/>
    </xf>
    <xf numFmtId="0" fontId="9" fillId="0" borderId="70" xfId="5" applyFont="1" applyFill="1" applyBorder="1" applyAlignment="1" applyProtection="1">
      <alignment horizontal="center" vertical="center" wrapText="1"/>
    </xf>
    <xf numFmtId="0" fontId="9" fillId="0" borderId="107" xfId="5" applyFont="1" applyFill="1" applyBorder="1" applyAlignment="1" applyProtection="1">
      <alignment horizontal="center" vertical="center" wrapText="1"/>
    </xf>
    <xf numFmtId="0" fontId="9" fillId="0" borderId="293"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7" xfId="0" applyFont="1" applyFill="1" applyBorder="1" applyAlignment="1">
      <alignment horizontal="center" vertical="center"/>
    </xf>
    <xf numFmtId="49" fontId="9" fillId="0" borderId="207"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49" fontId="9" fillId="0" borderId="53" xfId="5" applyNumberFormat="1" applyFont="1" applyFill="1" applyBorder="1" applyAlignment="1" applyProtection="1">
      <alignment horizontal="center" vertical="center" wrapText="1"/>
    </xf>
    <xf numFmtId="0" fontId="9" fillId="0" borderId="29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95" xfId="0" applyFont="1" applyFill="1" applyBorder="1" applyAlignment="1">
      <alignment horizontal="center" vertical="center"/>
    </xf>
    <xf numFmtId="0" fontId="9" fillId="0" borderId="153" xfId="0" applyFont="1" applyFill="1" applyBorder="1" applyAlignment="1">
      <alignment horizontal="center" vertical="center"/>
    </xf>
    <xf numFmtId="0" fontId="9" fillId="0" borderId="10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288" xfId="5" applyFont="1" applyFill="1" applyBorder="1" applyAlignment="1" applyProtection="1">
      <alignment horizontal="center" vertical="center" wrapText="1"/>
    </xf>
    <xf numFmtId="0" fontId="9" fillId="0" borderId="289" xfId="5" applyFont="1" applyFill="1" applyBorder="1" applyAlignment="1" applyProtection="1">
      <alignment horizontal="center" vertical="center" wrapText="1"/>
    </xf>
    <xf numFmtId="0" fontId="9" fillId="0" borderId="290" xfId="5" applyFont="1" applyFill="1" applyBorder="1" applyAlignment="1" applyProtection="1">
      <alignment horizontal="center" vertical="center" wrapText="1"/>
    </xf>
    <xf numFmtId="0" fontId="9" fillId="0" borderId="26" xfId="5" applyFont="1" applyFill="1" applyBorder="1" applyAlignment="1" applyProtection="1">
      <alignment horizontal="center" vertical="center" wrapText="1"/>
    </xf>
    <xf numFmtId="0" fontId="9" fillId="0" borderId="301" xfId="5" applyFont="1" applyFill="1" applyBorder="1" applyAlignment="1" applyProtection="1">
      <alignment horizontal="center" vertical="center"/>
    </xf>
    <xf numFmtId="0" fontId="9" fillId="0" borderId="68" xfId="5" applyFont="1" applyFill="1" applyBorder="1" applyAlignment="1" applyProtection="1">
      <alignment horizontal="center" vertical="center"/>
    </xf>
    <xf numFmtId="0" fontId="9" fillId="0" borderId="69" xfId="5" applyFont="1" applyFill="1" applyBorder="1" applyAlignment="1" applyProtection="1">
      <alignment horizontal="center" vertical="center"/>
    </xf>
    <xf numFmtId="0" fontId="9" fillId="0" borderId="328" xfId="6" applyNumberFormat="1" applyFont="1" applyFill="1" applyBorder="1" applyAlignment="1">
      <alignment horizontal="center" vertical="center"/>
    </xf>
    <xf numFmtId="0" fontId="9" fillId="0" borderId="287" xfId="5" applyFont="1" applyFill="1" applyBorder="1" applyAlignment="1" applyProtection="1">
      <alignment horizontal="center" vertical="center" wrapText="1"/>
    </xf>
    <xf numFmtId="0" fontId="9" fillId="0" borderId="147" xfId="5" applyFont="1" applyFill="1" applyBorder="1" applyAlignment="1" applyProtection="1">
      <alignment horizontal="center" vertical="center" wrapText="1"/>
    </xf>
    <xf numFmtId="0" fontId="9" fillId="0" borderId="165" xfId="5" applyFont="1" applyFill="1" applyBorder="1" applyAlignment="1" applyProtection="1">
      <alignment horizontal="center" vertical="center" wrapText="1"/>
    </xf>
    <xf numFmtId="0" fontId="9" fillId="0" borderId="33" xfId="0" applyFont="1" applyFill="1" applyBorder="1" applyAlignment="1">
      <alignment horizontal="center" vertical="center"/>
    </xf>
    <xf numFmtId="179" fontId="9" fillId="0" borderId="156" xfId="0" applyNumberFormat="1" applyFont="1" applyFill="1" applyBorder="1" applyAlignment="1" applyProtection="1">
      <alignment horizontal="center" vertical="center" wrapText="1"/>
      <protection locked="0"/>
    </xf>
    <xf numFmtId="179" fontId="9" fillId="0" borderId="303" xfId="0" applyNumberFormat="1" applyFont="1" applyFill="1" applyBorder="1" applyAlignment="1" applyProtection="1">
      <alignment horizontal="center" vertical="center" wrapText="1"/>
      <protection locked="0"/>
    </xf>
    <xf numFmtId="0" fontId="9" fillId="0" borderId="271" xfId="6" applyFont="1" applyFill="1" applyBorder="1" applyAlignment="1">
      <alignment horizontal="center" vertical="center"/>
    </xf>
    <xf numFmtId="0" fontId="9" fillId="0" borderId="341" xfId="6" applyFont="1" applyFill="1" applyBorder="1" applyAlignment="1">
      <alignment horizontal="center" vertical="center"/>
    </xf>
    <xf numFmtId="0" fontId="9" fillId="0" borderId="273" xfId="6" applyFont="1" applyFill="1" applyBorder="1" applyAlignment="1">
      <alignment horizontal="center" vertical="center"/>
    </xf>
    <xf numFmtId="0" fontId="9" fillId="0" borderId="331" xfId="6" applyFont="1" applyFill="1" applyBorder="1" applyAlignment="1">
      <alignment horizontal="center" vertical="center"/>
    </xf>
    <xf numFmtId="0" fontId="9" fillId="0" borderId="271" xfId="6" applyNumberFormat="1" applyFont="1" applyFill="1" applyBorder="1" applyAlignment="1">
      <alignment horizontal="center" vertical="center"/>
    </xf>
    <xf numFmtId="0" fontId="9" fillId="0" borderId="341" xfId="6" applyNumberFormat="1" applyFont="1" applyFill="1" applyBorder="1" applyAlignment="1">
      <alignment horizontal="center" vertical="center"/>
    </xf>
    <xf numFmtId="0" fontId="9" fillId="0" borderId="330" xfId="6" applyFont="1" applyFill="1" applyBorder="1" applyAlignment="1">
      <alignment horizontal="center" vertical="center"/>
    </xf>
    <xf numFmtId="0" fontId="9" fillId="0" borderId="338" xfId="6" applyFont="1" applyFill="1" applyBorder="1" applyAlignment="1">
      <alignment horizontal="center" vertical="center"/>
    </xf>
    <xf numFmtId="0" fontId="9" fillId="0" borderId="329" xfId="6" applyFont="1" applyFill="1" applyBorder="1" applyAlignment="1">
      <alignment horizontal="center" vertical="center"/>
    </xf>
    <xf numFmtId="179" fontId="9" fillId="0" borderId="23" xfId="0" applyNumberFormat="1" applyFont="1" applyFill="1" applyBorder="1" applyAlignment="1" applyProtection="1">
      <alignment vertical="center" shrinkToFit="1"/>
      <protection locked="0"/>
    </xf>
    <xf numFmtId="179" fontId="10" fillId="0" borderId="119" xfId="0" applyNumberFormat="1" applyFont="1" applyFill="1" applyBorder="1" applyAlignment="1" applyProtection="1">
      <alignment horizontal="center" vertical="center" wrapText="1"/>
      <protection locked="0"/>
    </xf>
    <xf numFmtId="179" fontId="10" fillId="0" borderId="304" xfId="0" applyNumberFormat="1" applyFont="1" applyFill="1" applyBorder="1" applyAlignment="1" applyProtection="1">
      <alignment horizontal="center" vertical="center" wrapText="1"/>
      <protection locked="0"/>
    </xf>
    <xf numFmtId="179" fontId="15" fillId="0" borderId="318"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30" fillId="0" borderId="0" xfId="0" applyNumberFormat="1" applyFont="1" applyAlignment="1">
      <alignment horizontal="left" vertical="center"/>
    </xf>
    <xf numFmtId="179" fontId="15" fillId="0" borderId="306"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164" xfId="0" applyNumberFormat="1" applyFont="1" applyBorder="1" applyAlignment="1">
      <alignment horizontal="center" vertical="center"/>
    </xf>
    <xf numFmtId="179" fontId="15" fillId="0" borderId="76" xfId="0" applyNumberFormat="1" applyFont="1" applyBorder="1" applyAlignment="1">
      <alignment horizontal="center" vertical="center"/>
    </xf>
    <xf numFmtId="179" fontId="15" fillId="0" borderId="164" xfId="0" applyNumberFormat="1" applyFont="1" applyBorder="1" applyAlignment="1">
      <alignment horizontal="center" vertical="center" wrapText="1"/>
    </xf>
    <xf numFmtId="179" fontId="15" fillId="0" borderId="206" xfId="0" applyNumberFormat="1" applyFont="1" applyBorder="1" applyAlignment="1">
      <alignment horizontal="center" vertical="center"/>
    </xf>
    <xf numFmtId="179" fontId="15" fillId="0" borderId="271" xfId="0" applyNumberFormat="1" applyFont="1" applyBorder="1" applyAlignment="1">
      <alignment horizontal="center" vertical="center"/>
    </xf>
    <xf numFmtId="179" fontId="15" fillId="0" borderId="317" xfId="0" applyNumberFormat="1" applyFont="1" applyBorder="1" applyAlignment="1">
      <alignment horizontal="center" vertical="center"/>
    </xf>
    <xf numFmtId="179" fontId="15" fillId="0" borderId="180" xfId="0" applyNumberFormat="1" applyFont="1" applyBorder="1" applyAlignment="1">
      <alignment horizontal="center" vertical="center"/>
    </xf>
    <xf numFmtId="179" fontId="15" fillId="0" borderId="309" xfId="0" applyNumberFormat="1" applyFont="1" applyBorder="1" applyAlignment="1">
      <alignment vertical="center"/>
    </xf>
    <xf numFmtId="179" fontId="15" fillId="0" borderId="310" xfId="0" applyNumberFormat="1" applyFont="1" applyBorder="1" applyAlignment="1">
      <alignment vertical="center"/>
    </xf>
    <xf numFmtId="179" fontId="15" fillId="0" borderId="18" xfId="0" applyNumberFormat="1" applyFont="1" applyBorder="1" applyAlignment="1">
      <alignment horizontal="center" vertical="center"/>
    </xf>
    <xf numFmtId="183" fontId="15" fillId="0" borderId="23" xfId="0" applyNumberFormat="1" applyFont="1" applyBorder="1" applyAlignment="1">
      <alignment horizontal="left" vertical="center"/>
    </xf>
    <xf numFmtId="179" fontId="21" fillId="0" borderId="0" xfId="0" applyNumberFormat="1" applyFont="1" applyAlignment="1">
      <alignment horizontal="left" vertical="center"/>
    </xf>
    <xf numFmtId="183" fontId="15" fillId="0" borderId="314" xfId="0" applyNumberFormat="1" applyFont="1" applyBorder="1" applyAlignment="1">
      <alignment vertical="center"/>
    </xf>
    <xf numFmtId="183" fontId="15" fillId="0" borderId="315" xfId="0" applyNumberFormat="1" applyFont="1" applyBorder="1" applyAlignment="1">
      <alignment vertical="center"/>
    </xf>
    <xf numFmtId="179" fontId="17" fillId="0" borderId="0" xfId="0" applyNumberFormat="1" applyFont="1" applyBorder="1" applyAlignment="1">
      <alignment horizontal="left" vertical="center"/>
    </xf>
    <xf numFmtId="183" fontId="15" fillId="0" borderId="352" xfId="0" applyNumberFormat="1" applyFont="1" applyBorder="1" applyAlignment="1">
      <alignment vertical="center"/>
    </xf>
    <xf numFmtId="179" fontId="15" fillId="0" borderId="308" xfId="0" applyNumberFormat="1" applyFont="1" applyBorder="1" applyAlignment="1">
      <alignment horizontal="center" vertical="center"/>
    </xf>
    <xf numFmtId="179" fontId="15" fillId="0" borderId="311" xfId="0" applyNumberFormat="1" applyFont="1" applyBorder="1" applyAlignment="1">
      <alignment vertical="center"/>
    </xf>
    <xf numFmtId="179" fontId="15" fillId="0" borderId="312" xfId="0" applyNumberFormat="1" applyFont="1" applyBorder="1" applyAlignment="1">
      <alignment vertical="center"/>
    </xf>
    <xf numFmtId="179" fontId="15" fillId="0" borderId="313" xfId="0" applyNumberFormat="1" applyFont="1" applyBorder="1" applyAlignment="1">
      <alignment vertical="center"/>
    </xf>
    <xf numFmtId="179" fontId="15" fillId="0" borderId="13" xfId="0" applyNumberFormat="1" applyFont="1" applyBorder="1" applyAlignment="1">
      <alignment vertical="center"/>
    </xf>
    <xf numFmtId="179" fontId="15" fillId="0" borderId="80" xfId="0" applyNumberFormat="1" applyFont="1" applyBorder="1" applyAlignment="1">
      <alignment vertical="center"/>
    </xf>
    <xf numFmtId="179" fontId="15" fillId="0" borderId="316" xfId="0" applyNumberFormat="1" applyFont="1" applyBorder="1" applyAlignment="1">
      <alignment vertical="center"/>
    </xf>
    <xf numFmtId="179" fontId="15" fillId="0" borderId="77"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3" xfId="0" applyNumberFormat="1" applyFont="1" applyBorder="1" applyAlignment="1">
      <alignment horizontal="center" vertical="center"/>
    </xf>
    <xf numFmtId="179" fontId="15" fillId="0" borderId="184"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1" xfId="5" applyFont="1" applyFill="1" applyBorder="1" applyAlignment="1">
      <alignment horizontal="center"/>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19"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19" xfId="0" applyNumberFormat="1" applyFont="1" applyFill="1" applyBorder="1" applyAlignment="1">
      <alignment horizontal="center" vertical="center" textRotation="255"/>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11" fillId="0" borderId="306" xfId="5" applyFont="1" applyFill="1" applyBorder="1" applyAlignment="1" applyProtection="1">
      <alignment horizontal="center" vertical="center"/>
    </xf>
    <xf numFmtId="0" fontId="11" fillId="0" borderId="164" xfId="5" applyFont="1" applyFill="1" applyBorder="1" applyAlignment="1" applyProtection="1">
      <alignment horizontal="center" vertical="center"/>
    </xf>
    <xf numFmtId="0" fontId="9" fillId="0" borderId="183"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19" xfId="0" applyNumberFormat="1" applyFont="1" applyFill="1" applyBorder="1" applyAlignment="1" applyProtection="1">
      <alignment horizontal="center" vertical="center" textRotation="255"/>
      <protection locked="0"/>
    </xf>
    <xf numFmtId="0" fontId="18" fillId="0" borderId="0" xfId="5" applyFont="1" applyFill="1" applyAlignment="1" applyProtection="1">
      <alignment horizontal="left"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11" fillId="0" borderId="46" xfId="5" applyFont="1" applyFill="1" applyBorder="1" applyAlignment="1" applyProtection="1">
      <alignment horizontal="center" vertical="center"/>
    </xf>
    <xf numFmtId="0" fontId="11" fillId="0" borderId="68" xfId="5" applyFont="1" applyFill="1" applyBorder="1" applyAlignment="1" applyProtection="1">
      <alignment horizontal="center" vertical="center"/>
    </xf>
    <xf numFmtId="0" fontId="11" fillId="0" borderId="133" xfId="5" applyFont="1" applyFill="1" applyBorder="1" applyAlignment="1" applyProtection="1">
      <alignment horizontal="center" vertical="center"/>
    </xf>
    <xf numFmtId="179" fontId="9" fillId="0" borderId="285" xfId="0" applyNumberFormat="1" applyFont="1" applyFill="1" applyBorder="1" applyAlignment="1" applyProtection="1">
      <alignment horizontal="center" vertical="center"/>
      <protection locked="0"/>
    </xf>
    <xf numFmtId="179" fontId="9" fillId="0" borderId="322" xfId="0" applyNumberFormat="1" applyFont="1" applyFill="1" applyBorder="1" applyAlignment="1" applyProtection="1">
      <alignment horizontal="center" vertical="center"/>
      <protection locked="0"/>
    </xf>
    <xf numFmtId="179" fontId="9" fillId="0" borderId="279" xfId="0" applyNumberFormat="1" applyFont="1" applyFill="1" applyBorder="1" applyAlignment="1" applyProtection="1">
      <alignment horizontal="center" vertical="center"/>
      <protection locked="0"/>
    </xf>
    <xf numFmtId="179" fontId="9" fillId="0" borderId="299" xfId="0" applyNumberFormat="1" applyFont="1" applyFill="1" applyBorder="1" applyAlignment="1" applyProtection="1">
      <alignment horizontal="center" vertical="center"/>
      <protection locked="0"/>
    </xf>
    <xf numFmtId="179" fontId="9" fillId="0" borderId="284" xfId="0" applyNumberFormat="1" applyFont="1" applyFill="1" applyBorder="1" applyAlignment="1" applyProtection="1">
      <alignment horizontal="center" vertical="center"/>
      <protection locked="0"/>
    </xf>
    <xf numFmtId="179" fontId="9" fillId="0" borderId="209" xfId="0" applyNumberFormat="1" applyFont="1" applyFill="1" applyBorder="1" applyAlignment="1" applyProtection="1">
      <alignment horizontal="center" vertical="center"/>
      <protection locked="0"/>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1" fillId="0" borderId="349" xfId="5" applyFont="1" applyFill="1" applyBorder="1" applyAlignment="1" applyProtection="1">
      <alignment horizontal="center" vertical="center"/>
    </xf>
    <xf numFmtId="0" fontId="9" fillId="0" borderId="121" xfId="0" applyFont="1" applyFill="1" applyBorder="1" applyAlignment="1" applyProtection="1">
      <alignment horizontal="center" vertical="center" textRotation="255"/>
      <protection locked="0"/>
    </xf>
    <xf numFmtId="0" fontId="9" fillId="0" borderId="323" xfId="0" applyFont="1" applyFill="1" applyBorder="1" applyAlignment="1" applyProtection="1">
      <alignment horizontal="center" vertical="center" textRotation="255"/>
      <protection locked="0"/>
    </xf>
    <xf numFmtId="0" fontId="9" fillId="0" borderId="283" xfId="0" applyFont="1" applyFill="1" applyBorder="1" applyAlignment="1">
      <alignment horizontal="center" vertical="center"/>
    </xf>
    <xf numFmtId="0" fontId="9" fillId="0" borderId="292" xfId="0" applyFont="1" applyFill="1" applyBorder="1" applyAlignment="1">
      <alignment horizontal="center" vertical="center"/>
    </xf>
    <xf numFmtId="0" fontId="9" fillId="0" borderId="112" xfId="5" applyFont="1" applyFill="1" applyBorder="1" applyAlignment="1">
      <alignment horizontal="center"/>
    </xf>
    <xf numFmtId="0" fontId="9" fillId="0" borderId="200" xfId="5" applyFont="1" applyFill="1" applyBorder="1" applyAlignment="1">
      <alignment horizontal="center"/>
    </xf>
    <xf numFmtId="0" fontId="9" fillId="0" borderId="78" xfId="5" applyFont="1" applyFill="1" applyBorder="1" applyAlignment="1">
      <alignment horizontal="center"/>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0" fontId="9" fillId="0" borderId="302" xfId="0" applyFont="1" applyFill="1" applyBorder="1" applyAlignment="1">
      <alignment horizontal="center" vertical="center"/>
    </xf>
    <xf numFmtId="179" fontId="9" fillId="0" borderId="286" xfId="0" applyNumberFormat="1" applyFont="1" applyFill="1" applyBorder="1" applyAlignment="1" applyProtection="1">
      <alignment horizontal="center" vertical="center"/>
      <protection locked="0"/>
    </xf>
    <xf numFmtId="179" fontId="9" fillId="0" borderId="325" xfId="0" applyNumberFormat="1" applyFont="1" applyFill="1" applyBorder="1" applyAlignment="1" applyProtection="1">
      <alignment horizontal="center" vertical="center"/>
      <protection locked="0"/>
    </xf>
    <xf numFmtId="0" fontId="9" fillId="0" borderId="300" xfId="0" applyFont="1" applyFill="1" applyBorder="1" applyAlignment="1">
      <alignment horizontal="center" vertical="center"/>
    </xf>
    <xf numFmtId="0" fontId="9" fillId="0" borderId="209" xfId="0" applyFont="1" applyFill="1" applyBorder="1" applyAlignment="1">
      <alignment horizontal="center" vertical="center"/>
    </xf>
    <xf numFmtId="0" fontId="9" fillId="0" borderId="297" xfId="0" applyFont="1" applyFill="1" applyBorder="1" applyAlignment="1">
      <alignment horizontal="center" vertical="center"/>
    </xf>
    <xf numFmtId="0" fontId="9" fillId="0" borderId="298" xfId="0" applyFont="1" applyFill="1" applyBorder="1" applyAlignment="1">
      <alignment horizontal="center" vertical="center"/>
    </xf>
    <xf numFmtId="0" fontId="10" fillId="0" borderId="324" xfId="0" applyFont="1" applyFill="1" applyBorder="1" applyAlignment="1" applyProtection="1">
      <alignment horizontal="center" vertical="center" textRotation="255"/>
      <protection locked="0"/>
    </xf>
    <xf numFmtId="0" fontId="10" fillId="0" borderId="289" xfId="0" applyFont="1" applyFill="1" applyBorder="1" applyAlignment="1" applyProtection="1">
      <alignment horizontal="center" vertical="center" textRotation="255"/>
      <protection locked="0"/>
    </xf>
    <xf numFmtId="0" fontId="10" fillId="0" borderId="290" xfId="0" applyFont="1" applyFill="1" applyBorder="1" applyAlignment="1" applyProtection="1">
      <alignment horizontal="center" vertical="center" textRotation="255"/>
      <protection locked="0"/>
    </xf>
    <xf numFmtId="179" fontId="10" fillId="0" borderId="296" xfId="0" applyNumberFormat="1" applyFont="1" applyFill="1" applyBorder="1" applyAlignment="1" applyProtection="1">
      <alignment horizontal="center" vertical="center"/>
      <protection locked="0"/>
    </xf>
    <xf numFmtId="179" fontId="10" fillId="0" borderId="292" xfId="0" applyNumberFormat="1" applyFont="1" applyFill="1" applyBorder="1" applyAlignment="1" applyProtection="1">
      <alignment horizontal="center" vertical="center"/>
      <protection locked="0"/>
    </xf>
    <xf numFmtId="179" fontId="10" fillId="0" borderId="57" xfId="0" applyNumberFormat="1" applyFont="1" applyFill="1" applyBorder="1" applyAlignment="1" applyProtection="1">
      <alignment horizontal="center" vertical="center"/>
      <protection locked="0"/>
    </xf>
    <xf numFmtId="179" fontId="10" fillId="0" borderId="299" xfId="0" applyNumberFormat="1" applyFont="1" applyFill="1" applyBorder="1" applyAlignment="1" applyProtection="1">
      <alignment horizontal="center" vertical="center"/>
      <protection locked="0"/>
    </xf>
    <xf numFmtId="179" fontId="10" fillId="0" borderId="300" xfId="0" applyNumberFormat="1" applyFont="1" applyFill="1" applyBorder="1" applyAlignment="1" applyProtection="1">
      <alignment horizontal="center" vertical="center"/>
      <protection locked="0"/>
    </xf>
    <xf numFmtId="179" fontId="10" fillId="0" borderId="209" xfId="0" applyNumberFormat="1" applyFont="1" applyFill="1" applyBorder="1" applyAlignment="1" applyProtection="1">
      <alignment horizontal="center" vertical="center"/>
      <protection locked="0"/>
    </xf>
    <xf numFmtId="0" fontId="9" fillId="0" borderId="166" xfId="0" applyFont="1" applyFill="1" applyBorder="1" applyAlignment="1">
      <alignment horizontal="center" vertical="center"/>
    </xf>
    <xf numFmtId="0" fontId="9" fillId="0" borderId="324" xfId="0" applyFont="1" applyFill="1" applyBorder="1" applyAlignment="1">
      <alignment horizontal="center" vertical="center" textRotation="255"/>
    </xf>
    <xf numFmtId="0" fontId="9" fillId="0" borderId="289" xfId="0" applyFont="1" applyFill="1" applyBorder="1" applyAlignment="1">
      <alignment horizontal="center" vertical="center" textRotation="255"/>
    </xf>
    <xf numFmtId="0" fontId="9" fillId="0" borderId="290" xfId="0" applyFont="1" applyFill="1" applyBorder="1" applyAlignment="1">
      <alignment horizontal="center" vertical="center" textRotation="255"/>
    </xf>
    <xf numFmtId="0" fontId="17" fillId="0" borderId="0" xfId="5" applyFont="1" applyFill="1" applyAlignment="1" applyProtection="1">
      <alignment horizontal="left" vertical="center"/>
    </xf>
    <xf numFmtId="0" fontId="16" fillId="0" borderId="0" xfId="5" applyFont="1" applyFill="1" applyBorder="1" applyAlignment="1" applyProtection="1">
      <alignment horizontal="left"/>
    </xf>
    <xf numFmtId="22" fontId="9" fillId="0" borderId="0" xfId="5" applyNumberFormat="1" applyFont="1" applyFill="1" applyAlignment="1" applyProtection="1">
      <alignment horizontal="center"/>
    </xf>
    <xf numFmtId="0" fontId="9" fillId="0" borderId="324" xfId="0" applyFont="1" applyFill="1" applyBorder="1" applyAlignment="1" applyProtection="1">
      <alignment horizontal="center" vertical="center" textRotation="255"/>
      <protection locked="0"/>
    </xf>
    <xf numFmtId="0" fontId="9" fillId="0" borderId="289" xfId="0" applyFont="1" applyFill="1" applyBorder="1" applyAlignment="1" applyProtection="1">
      <alignment horizontal="center" vertical="center" textRotation="255"/>
      <protection locked="0"/>
    </xf>
    <xf numFmtId="0" fontId="9" fillId="0" borderId="290" xfId="0" applyFont="1" applyFill="1" applyBorder="1" applyAlignment="1" applyProtection="1">
      <alignment horizontal="center" vertical="center" textRotation="255"/>
      <protection locked="0"/>
    </xf>
    <xf numFmtId="0" fontId="9" fillId="0" borderId="46" xfId="5" applyFont="1" applyFill="1" applyBorder="1" applyAlignment="1">
      <alignment horizontal="center" vertical="center"/>
    </xf>
    <xf numFmtId="0" fontId="9" fillId="0" borderId="68" xfId="5" applyFont="1" applyFill="1" applyBorder="1" applyAlignment="1">
      <alignment horizontal="center" vertical="center"/>
    </xf>
    <xf numFmtId="22" fontId="9" fillId="0" borderId="0" xfId="5" applyNumberFormat="1" applyFont="1" applyFill="1" applyBorder="1" applyAlignment="1" applyProtection="1">
      <alignment horizontal="center"/>
    </xf>
    <xf numFmtId="0" fontId="9" fillId="0" borderId="320" xfId="0" applyFont="1" applyFill="1" applyBorder="1" applyAlignment="1" applyProtection="1">
      <alignment horizontal="center" vertical="center" textRotation="255"/>
      <protection locked="0"/>
    </xf>
    <xf numFmtId="0" fontId="9" fillId="0" borderId="321" xfId="0" applyFont="1" applyFill="1" applyBorder="1" applyAlignment="1" applyProtection="1">
      <alignment horizontal="center" vertical="center" textRotation="255"/>
      <protection locked="0"/>
    </xf>
    <xf numFmtId="0" fontId="9" fillId="0" borderId="234" xfId="0" applyFont="1" applyFill="1" applyBorder="1" applyAlignment="1" applyProtection="1">
      <alignment horizontal="center" vertical="center" textRotation="255"/>
      <protection locked="0"/>
    </xf>
    <xf numFmtId="0" fontId="9" fillId="0" borderId="326" xfId="0" applyFont="1" applyFill="1" applyBorder="1" applyAlignment="1">
      <alignment horizontal="center" vertical="center" textRotation="255"/>
    </xf>
    <xf numFmtId="0" fontId="9" fillId="0" borderId="9" xfId="5" applyFont="1" applyFill="1" applyBorder="1" applyAlignment="1">
      <alignment horizontal="center"/>
    </xf>
    <xf numFmtId="0" fontId="9" fillId="0" borderId="32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0" fontId="27" fillId="0" borderId="210" xfId="5" applyFont="1" applyFill="1" applyBorder="1" applyAlignment="1" applyProtection="1">
      <alignment horizontal="left"/>
    </xf>
    <xf numFmtId="0" fontId="9" fillId="0" borderId="33" xfId="5" applyFont="1" applyFill="1" applyBorder="1" applyAlignment="1">
      <alignment horizontal="center"/>
    </xf>
    <xf numFmtId="0" fontId="9" fillId="0" borderId="19" xfId="5" applyFont="1" applyFill="1" applyBorder="1" applyAlignment="1">
      <alignment horizontal="center"/>
    </xf>
    <xf numFmtId="0" fontId="9" fillId="0" borderId="17" xfId="5" applyFont="1" applyFill="1" applyBorder="1" applyAlignment="1">
      <alignment horizontal="center"/>
    </xf>
    <xf numFmtId="182" fontId="9" fillId="2" borderId="46" xfId="5" applyNumberFormat="1" applyFont="1" applyFill="1" applyBorder="1" applyAlignment="1" applyProtection="1">
      <alignment horizontal="center" vertical="center"/>
    </xf>
    <xf numFmtId="182" fontId="9" fillId="2" borderId="68" xfId="5" applyNumberFormat="1" applyFont="1" applyFill="1" applyBorder="1" applyAlignment="1" applyProtection="1">
      <alignment horizontal="center" vertical="center"/>
    </xf>
    <xf numFmtId="182" fontId="9" fillId="2" borderId="69" xfId="5" applyNumberFormat="1" applyFont="1" applyFill="1" applyBorder="1" applyAlignment="1" applyProtection="1">
      <alignment horizontal="center" vertical="center"/>
    </xf>
    <xf numFmtId="182" fontId="9" fillId="3" borderId="320" xfId="0" applyNumberFormat="1" applyFont="1" applyFill="1" applyBorder="1" applyAlignment="1">
      <alignment horizontal="center" vertical="center" textRotation="255"/>
    </xf>
    <xf numFmtId="182" fontId="9" fillId="3" borderId="321" xfId="0" applyNumberFormat="1" applyFont="1" applyFill="1" applyBorder="1" applyAlignment="1">
      <alignment horizontal="center" vertical="center" textRotation="255"/>
    </xf>
    <xf numFmtId="182" fontId="9" fillId="3" borderId="234" xfId="0" applyNumberFormat="1" applyFont="1" applyFill="1" applyBorder="1" applyAlignment="1">
      <alignment horizontal="center" vertical="center" textRotation="255"/>
    </xf>
    <xf numFmtId="182" fontId="9" fillId="3" borderId="326" xfId="0" applyNumberFormat="1" applyFont="1" applyFill="1" applyBorder="1" applyAlignment="1">
      <alignment horizontal="center" vertical="center" textRotation="255"/>
    </xf>
    <xf numFmtId="182" fontId="9" fillId="0" borderId="326" xfId="0" applyNumberFormat="1" applyFont="1" applyFill="1" applyBorder="1" applyAlignment="1">
      <alignment horizontal="center" vertical="center" textRotation="255"/>
    </xf>
    <xf numFmtId="182" fontId="9" fillId="0" borderId="321" xfId="0" applyNumberFormat="1" applyFont="1" applyFill="1" applyBorder="1" applyAlignment="1">
      <alignment horizontal="center" vertical="center" textRotation="255"/>
    </xf>
    <xf numFmtId="182" fontId="9" fillId="0" borderId="234" xfId="0" applyNumberFormat="1" applyFont="1" applyFill="1" applyBorder="1" applyAlignment="1">
      <alignment horizontal="center" vertical="center" textRotation="255"/>
    </xf>
    <xf numFmtId="182" fontId="9" fillId="2" borderId="115" xfId="6" applyNumberFormat="1" applyFont="1" applyFill="1" applyBorder="1" applyAlignment="1">
      <alignment horizontal="center" vertical="center"/>
    </xf>
    <xf numFmtId="182" fontId="9" fillId="2" borderId="126" xfId="6" applyNumberFormat="1" applyFont="1" applyFill="1" applyBorder="1" applyAlignment="1">
      <alignment horizontal="center" vertical="center"/>
    </xf>
    <xf numFmtId="182" fontId="9" fillId="2" borderId="283" xfId="0" applyNumberFormat="1" applyFont="1" applyFill="1" applyBorder="1" applyAlignment="1">
      <alignment horizontal="center" vertical="center" textRotation="255"/>
    </xf>
    <xf numFmtId="182" fontId="9" fillId="2" borderId="279" xfId="0" applyNumberFormat="1" applyFont="1" applyFill="1" applyBorder="1" applyAlignment="1">
      <alignment horizontal="center" vertical="center" textRotation="255"/>
    </xf>
    <xf numFmtId="182" fontId="9" fillId="2" borderId="284" xfId="0" applyNumberFormat="1" applyFont="1" applyFill="1" applyBorder="1" applyAlignment="1">
      <alignment horizontal="center" vertical="center" textRotation="255"/>
    </xf>
    <xf numFmtId="182" fontId="9" fillId="2" borderId="320" xfId="0" applyNumberFormat="1" applyFont="1" applyFill="1" applyBorder="1" applyAlignment="1">
      <alignment horizontal="center" vertical="center" textRotation="255"/>
    </xf>
    <xf numFmtId="182" fontId="9" fillId="2" borderId="321" xfId="0" applyNumberFormat="1" applyFont="1" applyFill="1" applyBorder="1" applyAlignment="1">
      <alignment horizontal="center" vertical="center" textRotation="255"/>
    </xf>
    <xf numFmtId="182" fontId="9" fillId="2" borderId="251" xfId="0" applyNumberFormat="1" applyFont="1" applyFill="1" applyBorder="1" applyAlignment="1">
      <alignment horizontal="center" vertical="center" textRotation="255"/>
    </xf>
    <xf numFmtId="182" fontId="9" fillId="2" borderId="276" xfId="6" applyNumberFormat="1" applyFont="1" applyFill="1" applyBorder="1" applyAlignment="1">
      <alignment horizontal="center" vertical="center"/>
    </xf>
    <xf numFmtId="182" fontId="9" fillId="2" borderId="330" xfId="6" applyNumberFormat="1" applyFont="1" applyFill="1" applyBorder="1" applyAlignment="1">
      <alignment horizontal="center" vertical="center"/>
    </xf>
    <xf numFmtId="182" fontId="9" fillId="2" borderId="112"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9" fillId="2" borderId="103" xfId="0" applyNumberFormat="1" applyFont="1" applyFill="1" applyBorder="1" applyAlignment="1" applyProtection="1">
      <alignment horizontal="center" vertical="center"/>
      <protection locked="0"/>
    </xf>
    <xf numFmtId="182" fontId="9" fillId="2" borderId="54" xfId="6" applyNumberFormat="1" applyFont="1" applyFill="1" applyBorder="1" applyAlignment="1">
      <alignment horizontal="center" vertical="center"/>
    </xf>
    <xf numFmtId="182" fontId="9" fillId="2" borderId="332" xfId="6" applyNumberFormat="1" applyFont="1" applyFill="1" applyBorder="1" applyAlignment="1">
      <alignment horizontal="center" vertical="center"/>
    </xf>
    <xf numFmtId="182" fontId="9" fillId="2" borderId="328" xfId="6" applyNumberFormat="1" applyFont="1" applyFill="1" applyBorder="1" applyAlignment="1">
      <alignment horizontal="center" vertical="center"/>
    </xf>
    <xf numFmtId="182" fontId="9" fillId="2" borderId="329" xfId="6" applyNumberFormat="1" applyFont="1" applyFill="1" applyBorder="1" applyAlignment="1">
      <alignment horizontal="center" vertical="center"/>
    </xf>
    <xf numFmtId="182" fontId="9" fillId="2" borderId="331" xfId="6" applyNumberFormat="1" applyFont="1" applyFill="1" applyBorder="1" applyAlignment="1">
      <alignment horizontal="center" vertical="center"/>
    </xf>
    <xf numFmtId="182" fontId="9" fillId="2" borderId="333" xfId="6" applyNumberFormat="1" applyFont="1" applyFill="1" applyBorder="1" applyAlignment="1">
      <alignment horizontal="center" vertical="center"/>
    </xf>
    <xf numFmtId="182" fontId="9" fillId="2" borderId="78" xfId="6" applyNumberFormat="1" applyFont="1" applyFill="1" applyBorder="1" applyAlignment="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0" borderId="320" xfId="0" applyNumberFormat="1" applyFont="1" applyFill="1" applyBorder="1" applyAlignment="1">
      <alignment horizontal="center" vertical="center" textRotation="255"/>
    </xf>
    <xf numFmtId="182" fontId="9" fillId="0" borderId="251" xfId="0" applyNumberFormat="1" applyFont="1" applyFill="1" applyBorder="1" applyAlignment="1">
      <alignment horizontal="center" vertical="center" textRotation="255"/>
    </xf>
    <xf numFmtId="186" fontId="9" fillId="2" borderId="0" xfId="5" applyNumberFormat="1" applyFont="1" applyFill="1" applyAlignment="1" applyProtection="1">
      <alignment horizontal="center"/>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133" xfId="5" applyNumberFormat="1" applyFont="1" applyFill="1" applyBorder="1" applyAlignment="1" applyProtection="1">
      <alignment horizontal="center" vertical="center"/>
    </xf>
    <xf numFmtId="182" fontId="9" fillId="2" borderId="269" xfId="5" applyNumberFormat="1" applyFont="1" applyFill="1" applyBorder="1" applyAlignment="1" applyProtection="1">
      <alignment horizontal="center" vertical="center"/>
    </xf>
    <xf numFmtId="182" fontId="9" fillId="2" borderId="295" xfId="0" applyNumberFormat="1" applyFont="1" applyFill="1" applyBorder="1" applyAlignment="1">
      <alignment horizontal="center" vertical="center"/>
    </xf>
    <xf numFmtId="182" fontId="9" fillId="2" borderId="153" xfId="0" applyNumberFormat="1" applyFont="1" applyFill="1" applyBorder="1" applyAlignment="1">
      <alignment horizontal="center" vertical="center"/>
    </xf>
    <xf numFmtId="182" fontId="9" fillId="2" borderId="105"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9" fillId="2" borderId="270" xfId="5" applyNumberFormat="1" applyFont="1" applyFill="1" applyBorder="1" applyAlignment="1" applyProtection="1">
      <alignment horizontal="center" vertical="center"/>
    </xf>
    <xf numFmtId="182" fontId="9" fillId="0" borderId="115" xfId="6" applyNumberFormat="1" applyFont="1" applyFill="1" applyBorder="1" applyAlignment="1">
      <alignment horizontal="center" vertical="center"/>
    </xf>
    <xf numFmtId="182" fontId="9" fillId="0" borderId="126" xfId="6" applyNumberFormat="1" applyFont="1" applyFill="1" applyBorder="1" applyAlignment="1">
      <alignment horizontal="center" vertical="center"/>
    </xf>
    <xf numFmtId="182" fontId="9" fillId="2" borderId="293"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294"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9" fillId="2" borderId="285" xfId="0" applyNumberFormat="1" applyFont="1" applyFill="1" applyBorder="1" applyAlignment="1" applyProtection="1">
      <alignment horizontal="center" vertical="center"/>
      <protection locked="0"/>
    </xf>
    <xf numFmtId="182" fontId="9" fillId="2" borderId="23" xfId="0" applyNumberFormat="1" applyFont="1" applyFill="1" applyBorder="1" applyAlignment="1" applyProtection="1">
      <alignment horizontal="center" vertical="center"/>
      <protection locked="0"/>
    </xf>
    <xf numFmtId="182" fontId="9" fillId="2" borderId="322" xfId="0" applyNumberFormat="1" applyFont="1" applyFill="1" applyBorder="1" applyAlignment="1">
      <alignment horizontal="center" vertical="center"/>
    </xf>
    <xf numFmtId="182" fontId="9" fillId="2" borderId="279"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299" xfId="0" applyNumberFormat="1" applyFont="1" applyFill="1" applyBorder="1" applyAlignment="1">
      <alignment horizontal="center" vertical="center"/>
    </xf>
    <xf numFmtId="182" fontId="9" fillId="2" borderId="286"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25" xfId="0" applyNumberFormat="1" applyFont="1" applyFill="1" applyBorder="1" applyAlignment="1">
      <alignment horizontal="center" vertical="center"/>
    </xf>
    <xf numFmtId="182" fontId="9" fillId="0" borderId="276" xfId="6" applyNumberFormat="1" applyFont="1" applyFill="1" applyBorder="1" applyAlignment="1">
      <alignment horizontal="center" vertical="center"/>
    </xf>
    <xf numFmtId="182" fontId="9" fillId="0" borderId="331" xfId="6" applyNumberFormat="1" applyFont="1" applyFill="1" applyBorder="1" applyAlignment="1">
      <alignment horizontal="center" vertical="center"/>
    </xf>
    <xf numFmtId="182" fontId="9" fillId="0" borderId="328" xfId="6" applyNumberFormat="1" applyFont="1" applyFill="1" applyBorder="1" applyAlignment="1">
      <alignment horizontal="center" vertical="center"/>
    </xf>
    <xf numFmtId="182" fontId="9" fillId="0" borderId="329" xfId="6" applyNumberFormat="1" applyFont="1" applyFill="1" applyBorder="1" applyAlignment="1">
      <alignment horizontal="center" vertical="center"/>
    </xf>
    <xf numFmtId="182" fontId="9" fillId="2" borderId="326" xfId="0" applyNumberFormat="1" applyFont="1" applyFill="1" applyBorder="1" applyAlignment="1">
      <alignment horizontal="center" vertical="center" textRotation="255"/>
    </xf>
    <xf numFmtId="182" fontId="9" fillId="2" borderId="234" xfId="0" applyNumberFormat="1" applyFont="1" applyFill="1" applyBorder="1" applyAlignment="1">
      <alignment horizontal="center" vertical="center" textRotation="255"/>
    </xf>
    <xf numFmtId="182" fontId="15" fillId="2" borderId="0" xfId="0" applyNumberFormat="1" applyFont="1" applyFill="1" applyBorder="1" applyAlignment="1" applyProtection="1">
      <alignment vertical="center" shrinkToFit="1"/>
      <protection locked="0"/>
    </xf>
    <xf numFmtId="182" fontId="9" fillId="0" borderId="22" xfId="0" applyNumberFormat="1" applyFont="1" applyFill="1" applyBorder="1" applyAlignment="1" applyProtection="1">
      <alignment horizontal="center" vertical="center"/>
      <protection locked="0"/>
    </xf>
    <xf numFmtId="182" fontId="9" fillId="0" borderId="103" xfId="0" applyNumberFormat="1" applyFont="1" applyFill="1" applyBorder="1" applyAlignment="1" applyProtection="1">
      <alignment horizontal="center" vertical="center"/>
      <protection locked="0"/>
    </xf>
    <xf numFmtId="182" fontId="9" fillId="2" borderId="42" xfId="6" applyNumberFormat="1" applyFont="1" applyFill="1" applyBorder="1" applyAlignment="1">
      <alignment horizontal="center" vertical="center"/>
    </xf>
    <xf numFmtId="182" fontId="9" fillId="2" borderId="334" xfId="6" applyNumberFormat="1" applyFont="1" applyFill="1" applyBorder="1" applyAlignment="1">
      <alignment horizontal="center" vertical="center"/>
    </xf>
    <xf numFmtId="0" fontId="9" fillId="2" borderId="46" xfId="5" applyFont="1" applyFill="1" applyBorder="1" applyAlignment="1" applyProtection="1">
      <alignment horizontal="center" vertical="center"/>
    </xf>
    <xf numFmtId="0" fontId="9" fillId="2" borderId="68" xfId="5" applyFont="1" applyFill="1" applyBorder="1" applyAlignment="1" applyProtection="1">
      <alignment horizontal="center" vertical="center"/>
    </xf>
    <xf numFmtId="0" fontId="9" fillId="2" borderId="69" xfId="5" applyFont="1" applyFill="1" applyBorder="1" applyAlignment="1" applyProtection="1">
      <alignment horizontal="center" vertical="center"/>
    </xf>
    <xf numFmtId="0" fontId="9" fillId="2" borderId="283" xfId="0" applyFont="1" applyFill="1" applyBorder="1" applyAlignment="1">
      <alignment horizontal="center" vertical="center" textRotation="255"/>
    </xf>
    <xf numFmtId="0" fontId="9" fillId="2" borderId="279" xfId="0" applyFont="1" applyFill="1" applyBorder="1" applyAlignment="1">
      <alignment horizontal="center" vertical="center" textRotation="255"/>
    </xf>
    <xf numFmtId="0" fontId="9" fillId="2" borderId="286" xfId="0" applyFont="1" applyFill="1" applyBorder="1" applyAlignment="1">
      <alignment horizontal="center" vertical="center" textRotation="255"/>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299" xfId="5" applyFont="1" applyFill="1" applyBorder="1" applyAlignment="1" applyProtection="1">
      <alignment horizontal="left" vertical="center"/>
    </xf>
    <xf numFmtId="0" fontId="9" fillId="2" borderId="267" xfId="5" applyFont="1" applyFill="1" applyBorder="1" applyAlignment="1" applyProtection="1">
      <alignment horizontal="left" vertical="center"/>
    </xf>
    <xf numFmtId="0" fontId="9" fillId="3" borderId="283" xfId="0" applyFont="1" applyFill="1" applyBorder="1" applyAlignment="1">
      <alignment horizontal="center" vertical="center" textRotation="255"/>
    </xf>
    <xf numFmtId="0" fontId="9" fillId="3" borderId="279" xfId="0" applyFont="1" applyFill="1" applyBorder="1" applyAlignment="1">
      <alignment horizontal="center" vertical="center" textRotation="255"/>
    </xf>
    <xf numFmtId="0" fontId="9" fillId="3" borderId="286" xfId="0" applyFont="1" applyFill="1" applyBorder="1" applyAlignment="1">
      <alignment horizontal="center" vertical="center" textRotation="255"/>
    </xf>
    <xf numFmtId="0" fontId="9" fillId="3" borderId="285" xfId="0" applyFont="1" applyFill="1" applyBorder="1" applyAlignment="1">
      <alignment horizontal="center" vertical="center" textRotation="255"/>
    </xf>
    <xf numFmtId="0" fontId="9" fillId="2" borderId="284" xfId="0" applyFont="1" applyFill="1" applyBorder="1" applyAlignment="1">
      <alignment horizontal="center" vertical="center" textRotation="255"/>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0" fontId="9" fillId="2" borderId="145" xfId="5" applyFont="1" applyFill="1" applyBorder="1" applyAlignment="1" applyProtection="1">
      <alignment horizontal="center" vertical="center"/>
    </xf>
    <xf numFmtId="0" fontId="9" fillId="2" borderId="9" xfId="6" applyNumberFormat="1"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9" fillId="2" borderId="103" xfId="0" applyNumberFormat="1" applyFont="1" applyFill="1" applyBorder="1" applyAlignment="1" applyProtection="1">
      <alignment horizontal="center" vertical="center" wrapText="1"/>
      <protection locked="0"/>
    </xf>
    <xf numFmtId="0" fontId="9" fillId="2" borderId="29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12" xfId="6" applyNumberFormat="1" applyFont="1" applyFill="1" applyBorder="1" applyAlignment="1">
      <alignment horizontal="center" vertical="center"/>
    </xf>
    <xf numFmtId="0" fontId="9" fillId="2" borderId="126" xfId="6" applyNumberFormat="1"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09" xfId="0" applyFont="1" applyFill="1" applyBorder="1" applyAlignment="1">
      <alignment horizontal="center" vertical="center"/>
    </xf>
    <xf numFmtId="0" fontId="9" fillId="2" borderId="29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7" xfId="6" applyNumberFormat="1" applyFont="1" applyFill="1" applyBorder="1" applyAlignment="1">
      <alignment horizontal="center" vertical="center"/>
    </xf>
    <xf numFmtId="0" fontId="9" fillId="2" borderId="269" xfId="5" applyFont="1" applyFill="1" applyBorder="1" applyAlignment="1" applyProtection="1">
      <alignment horizontal="center" vertical="center"/>
    </xf>
    <xf numFmtId="0" fontId="9" fillId="2" borderId="133" xfId="5" applyFont="1" applyFill="1" applyBorder="1" applyAlignment="1" applyProtection="1">
      <alignment horizontal="center" vertical="center"/>
    </xf>
    <xf numFmtId="0" fontId="9" fillId="2" borderId="320" xfId="0" applyFont="1" applyFill="1" applyBorder="1" applyAlignment="1">
      <alignment horizontal="center" vertical="center" textRotation="255"/>
    </xf>
    <xf numFmtId="0" fontId="9" fillId="2" borderId="321" xfId="0" applyFont="1" applyFill="1" applyBorder="1" applyAlignment="1">
      <alignment horizontal="center" vertical="center" textRotation="255"/>
    </xf>
    <xf numFmtId="0" fontId="9" fillId="2" borderId="251" xfId="0" applyFont="1" applyFill="1" applyBorder="1" applyAlignment="1">
      <alignment horizontal="center" vertical="center" textRotation="255"/>
    </xf>
    <xf numFmtId="0" fontId="9" fillId="0"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95" xfId="0" applyFont="1" applyFill="1" applyBorder="1" applyAlignment="1">
      <alignment horizontal="center" vertical="center"/>
    </xf>
    <xf numFmtId="0" fontId="9" fillId="2" borderId="153"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159"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179" fontId="9" fillId="2" borderId="285" xfId="0" applyNumberFormat="1" applyFont="1" applyFill="1" applyBorder="1" applyAlignment="1" applyProtection="1">
      <alignment horizontal="center" vertical="center"/>
      <protection locked="0"/>
    </xf>
    <xf numFmtId="179" fontId="9" fillId="2" borderId="23" xfId="0" applyNumberFormat="1" applyFont="1" applyFill="1" applyBorder="1" applyAlignment="1" applyProtection="1">
      <alignment horizontal="center" vertical="center"/>
      <protection locked="0"/>
    </xf>
    <xf numFmtId="0" fontId="9" fillId="2" borderId="322" xfId="0" applyFont="1" applyFill="1" applyBorder="1" applyAlignment="1">
      <alignment horizontal="center" vertical="center"/>
    </xf>
    <xf numFmtId="0" fontId="9" fillId="2" borderId="279"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99" xfId="0" applyFont="1" applyFill="1" applyBorder="1" applyAlignment="1">
      <alignment horizontal="center" vertical="center"/>
    </xf>
    <xf numFmtId="0" fontId="9" fillId="2" borderId="28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92" xfId="0" applyFont="1" applyFill="1" applyBorder="1" applyAlignment="1">
      <alignment horizontal="center" vertical="center"/>
    </xf>
    <xf numFmtId="0" fontId="9" fillId="2" borderId="206" xfId="6" applyNumberFormat="1" applyFont="1" applyFill="1" applyBorder="1" applyAlignment="1">
      <alignment horizontal="center" vertical="center"/>
    </xf>
    <xf numFmtId="0" fontId="9" fillId="2" borderId="196" xfId="6" applyNumberFormat="1" applyFont="1" applyFill="1" applyBorder="1" applyAlignment="1">
      <alignment horizontal="center" vertical="center"/>
    </xf>
    <xf numFmtId="0" fontId="9" fillId="2" borderId="135" xfId="6" applyNumberFormat="1" applyFont="1" applyFill="1" applyBorder="1" applyAlignment="1">
      <alignment horizontal="center" vertical="center"/>
    </xf>
    <xf numFmtId="0" fontId="9" fillId="2" borderId="229" xfId="6" applyNumberFormat="1" applyFont="1" applyFill="1" applyBorder="1" applyAlignment="1">
      <alignment horizontal="center" vertical="center"/>
    </xf>
    <xf numFmtId="0" fontId="9" fillId="2" borderId="337" xfId="6" applyNumberFormat="1" applyFont="1" applyFill="1" applyBorder="1" applyAlignment="1">
      <alignment horizontal="center" vertical="center"/>
    </xf>
    <xf numFmtId="0" fontId="9" fillId="2" borderId="338" xfId="6" applyNumberFormat="1" applyFont="1" applyFill="1" applyBorder="1" applyAlignment="1">
      <alignment horizontal="center" vertical="center"/>
    </xf>
    <xf numFmtId="0" fontId="9" fillId="2" borderId="329" xfId="6" applyNumberFormat="1" applyFont="1" applyFill="1" applyBorder="1" applyAlignment="1">
      <alignment horizontal="center" vertical="center"/>
    </xf>
    <xf numFmtId="0" fontId="9" fillId="2" borderId="112" xfId="6" applyFont="1" applyFill="1" applyBorder="1" applyAlignment="1">
      <alignment horizontal="center" vertical="center"/>
    </xf>
    <xf numFmtId="0" fontId="9" fillId="2" borderId="126" xfId="6" applyFont="1" applyFill="1" applyBorder="1" applyAlignment="1">
      <alignment horizontal="center" vertical="center"/>
    </xf>
    <xf numFmtId="179" fontId="28" fillId="2" borderId="0" xfId="0" applyNumberFormat="1" applyFont="1" applyFill="1" applyAlignment="1" applyProtection="1">
      <alignment vertical="center" wrapText="1" shrinkToFit="1"/>
      <protection locked="0"/>
    </xf>
    <xf numFmtId="179" fontId="28" fillId="2" borderId="0" xfId="0" applyNumberFormat="1" applyFont="1" applyFill="1" applyAlignment="1" applyProtection="1">
      <alignment vertical="center" shrinkToFit="1"/>
      <protection locked="0"/>
    </xf>
    <xf numFmtId="0" fontId="9" fillId="2" borderId="9" xfId="6" applyFont="1" applyFill="1" applyBorder="1" applyAlignment="1">
      <alignment horizontal="center" vertical="center"/>
    </xf>
    <xf numFmtId="0" fontId="9" fillId="2" borderId="233" xfId="6" applyNumberFormat="1" applyFont="1" applyFill="1" applyBorder="1" applyAlignment="1">
      <alignment horizontal="center" vertical="center"/>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2" borderId="233"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9" xfId="0" applyFont="1" applyFill="1" applyBorder="1" applyAlignment="1">
      <alignment horizontal="center" vertical="center"/>
    </xf>
    <xf numFmtId="0" fontId="11" fillId="0" borderId="69" xfId="5" applyFont="1" applyFill="1" applyBorder="1" applyAlignment="1" applyProtection="1">
      <alignment horizontal="center" vertical="center"/>
    </xf>
    <xf numFmtId="0" fontId="11" fillId="0" borderId="269" xfId="5" applyFont="1" applyFill="1" applyBorder="1" applyAlignment="1" applyProtection="1">
      <alignment horizontal="center" vertical="center"/>
    </xf>
    <xf numFmtId="0" fontId="11" fillId="0" borderId="73" xfId="5" applyFont="1" applyFill="1" applyBorder="1" applyAlignment="1" applyProtection="1">
      <alignment horizontal="center" vertical="center"/>
    </xf>
    <xf numFmtId="0" fontId="11" fillId="0" borderId="339" xfId="0" applyFont="1" applyFill="1" applyBorder="1" applyAlignment="1">
      <alignment horizontal="center" vertical="center" textRotation="255"/>
    </xf>
    <xf numFmtId="0" fontId="11" fillId="0" borderId="187" xfId="0" applyFont="1" applyFill="1" applyBorder="1" applyAlignment="1">
      <alignment horizontal="center" vertical="center" textRotation="255"/>
    </xf>
    <xf numFmtId="0" fontId="11" fillId="0" borderId="285" xfId="0" applyFont="1" applyFill="1" applyBorder="1" applyAlignment="1">
      <alignment horizontal="center" vertical="center" textRotation="255"/>
    </xf>
    <xf numFmtId="0" fontId="11" fillId="0" borderId="279" xfId="0" applyFont="1" applyFill="1" applyBorder="1" applyAlignment="1">
      <alignment horizontal="center" vertical="center" textRotation="255"/>
    </xf>
    <xf numFmtId="0" fontId="11" fillId="0" borderId="286" xfId="0" applyFont="1" applyFill="1" applyBorder="1" applyAlignment="1">
      <alignment horizontal="center" vertical="center" textRotation="255"/>
    </xf>
    <xf numFmtId="0" fontId="11" fillId="0" borderId="295" xfId="0" applyFont="1" applyFill="1" applyBorder="1" applyAlignment="1">
      <alignment horizontal="center" vertical="center"/>
    </xf>
    <xf numFmtId="0" fontId="11" fillId="0" borderId="153" xfId="0" applyFont="1" applyFill="1" applyBorder="1" applyAlignment="1">
      <alignment horizontal="center" vertical="center"/>
    </xf>
    <xf numFmtId="0" fontId="11" fillId="0" borderId="320" xfId="0" applyFont="1" applyFill="1" applyBorder="1" applyAlignment="1">
      <alignment horizontal="center" vertical="center" textRotation="255"/>
    </xf>
    <xf numFmtId="0" fontId="11" fillId="0" borderId="321" xfId="0" applyFont="1" applyFill="1" applyBorder="1" applyAlignment="1">
      <alignment horizontal="center" vertical="center" textRotation="255"/>
    </xf>
    <xf numFmtId="0" fontId="11" fillId="0" borderId="251" xfId="0" applyFont="1" applyFill="1" applyBorder="1" applyAlignment="1">
      <alignment horizontal="center" vertical="center" textRotation="255"/>
    </xf>
    <xf numFmtId="0" fontId="11" fillId="0" borderId="283" xfId="0" applyFont="1" applyFill="1" applyBorder="1" applyAlignment="1">
      <alignment horizontal="center" vertical="center" textRotation="255"/>
    </xf>
    <xf numFmtId="0" fontId="11" fillId="0" borderId="284" xfId="0" applyFont="1" applyFill="1" applyBorder="1" applyAlignment="1">
      <alignment horizontal="center" vertical="center" textRotation="255"/>
    </xf>
    <xf numFmtId="0" fontId="11" fillId="3" borderId="285" xfId="0" applyFont="1" applyFill="1" applyBorder="1" applyAlignment="1">
      <alignment horizontal="center" vertical="center" textRotation="255"/>
    </xf>
    <xf numFmtId="0" fontId="11" fillId="3" borderId="279" xfId="0" applyFont="1" applyFill="1" applyBorder="1" applyAlignment="1">
      <alignment horizontal="center" vertical="center" textRotation="255"/>
    </xf>
    <xf numFmtId="0" fontId="11" fillId="3" borderId="286" xfId="0" applyFont="1" applyFill="1" applyBorder="1" applyAlignment="1">
      <alignment horizontal="center" vertical="center" textRotation="255"/>
    </xf>
    <xf numFmtId="0" fontId="11" fillId="3" borderId="283" xfId="0" applyFont="1" applyFill="1" applyBorder="1" applyAlignment="1">
      <alignment horizontal="center" vertical="center" textRotation="255"/>
    </xf>
    <xf numFmtId="0" fontId="11" fillId="0" borderId="294"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3"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83"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35"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2" xfId="5" applyFont="1" applyFill="1" applyBorder="1" applyAlignment="1" applyProtection="1">
      <alignment horizontal="center" vertical="center"/>
    </xf>
    <xf numFmtId="0" fontId="11" fillId="0" borderId="270" xfId="5" applyFont="1" applyFill="1" applyBorder="1" applyAlignment="1" applyProtection="1">
      <alignment horizontal="center" vertical="center"/>
    </xf>
    <xf numFmtId="179" fontId="32"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11" fillId="0" borderId="285" xfId="0" applyNumberFormat="1" applyFont="1" applyFill="1" applyBorder="1" applyAlignment="1" applyProtection="1">
      <alignment horizontal="center" vertical="center"/>
      <protection locked="0"/>
    </xf>
    <xf numFmtId="179" fontId="11" fillId="0" borderId="23" xfId="0" applyNumberFormat="1" applyFont="1" applyFill="1" applyBorder="1" applyAlignment="1" applyProtection="1">
      <alignment horizontal="center" vertical="center"/>
      <protection locked="0"/>
    </xf>
    <xf numFmtId="0" fontId="11" fillId="0" borderId="279" xfId="0" applyFont="1" applyFill="1" applyBorder="1" applyAlignment="1">
      <alignment horizontal="center" vertical="center"/>
    </xf>
    <xf numFmtId="0" fontId="11" fillId="0" borderId="0" xfId="0" applyFont="1" applyFill="1" applyBorder="1" applyAlignment="1">
      <alignment horizontal="center" vertical="center"/>
    </xf>
    <xf numFmtId="22" fontId="15" fillId="0" borderId="0" xfId="5" applyNumberFormat="1" applyFont="1" applyFill="1" applyAlignment="1" applyProtection="1">
      <alignment horizontal="center"/>
    </xf>
    <xf numFmtId="0" fontId="9" fillId="0" borderId="235"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22" xfId="5" applyFont="1" applyFill="1" applyBorder="1" applyAlignment="1" applyProtection="1">
      <alignment horizontal="center" vertical="center"/>
    </xf>
    <xf numFmtId="0" fontId="9" fillId="3" borderId="326" xfId="0" applyFont="1" applyFill="1" applyBorder="1" applyAlignment="1">
      <alignment horizontal="center" vertical="center" textRotation="255"/>
    </xf>
    <xf numFmtId="0" fontId="9" fillId="3" borderId="321" xfId="0" applyFont="1" applyFill="1" applyBorder="1" applyAlignment="1">
      <alignment horizontal="center" vertical="center" textRotation="255"/>
    </xf>
    <xf numFmtId="0" fontId="9" fillId="3" borderId="234" xfId="0" applyFont="1" applyFill="1" applyBorder="1" applyAlignment="1">
      <alignment horizontal="center" vertical="center" textRotation="255"/>
    </xf>
    <xf numFmtId="0" fontId="9" fillId="3" borderId="326" xfId="0" applyFont="1" applyFill="1" applyBorder="1" applyAlignment="1">
      <alignment vertical="center" textRotation="255"/>
    </xf>
    <xf numFmtId="0" fontId="9" fillId="3" borderId="321" xfId="0" applyFont="1" applyFill="1" applyBorder="1" applyAlignment="1">
      <alignment vertical="center" textRotation="255"/>
    </xf>
    <xf numFmtId="0" fontId="9" fillId="3" borderId="234" xfId="0" applyFont="1" applyFill="1" applyBorder="1" applyAlignment="1">
      <alignment vertical="center" textRotation="255"/>
    </xf>
    <xf numFmtId="0" fontId="9" fillId="0" borderId="234" xfId="0" applyFont="1" applyFill="1" applyBorder="1" applyAlignment="1">
      <alignment horizontal="center" vertical="center" textRotation="255"/>
    </xf>
    <xf numFmtId="177" fontId="9" fillId="0" borderId="46" xfId="5" applyNumberFormat="1" applyFont="1" applyFill="1" applyBorder="1" applyAlignment="1" applyProtection="1">
      <alignment horizontal="center" vertical="center"/>
    </xf>
    <xf numFmtId="177" fontId="9" fillId="0" borderId="68" xfId="5" applyNumberFormat="1" applyFont="1" applyFill="1" applyBorder="1" applyAlignment="1" applyProtection="1">
      <alignment horizontal="center" vertical="center"/>
    </xf>
    <xf numFmtId="177" fontId="9" fillId="0" borderId="69" xfId="5" applyNumberFormat="1" applyFont="1" applyFill="1" applyBorder="1" applyAlignment="1" applyProtection="1">
      <alignment horizontal="center" vertical="center"/>
    </xf>
    <xf numFmtId="177" fontId="9" fillId="0" borderId="204" xfId="5" applyNumberFormat="1" applyFont="1" applyFill="1" applyBorder="1" applyAlignment="1" applyProtection="1">
      <alignment horizontal="center" vertical="center"/>
    </xf>
    <xf numFmtId="177" fontId="9" fillId="0" borderId="205" xfId="5" applyNumberFormat="1" applyFont="1" applyFill="1" applyBorder="1" applyAlignment="1" applyProtection="1">
      <alignment horizontal="center" vertical="center"/>
    </xf>
    <xf numFmtId="177" fontId="9" fillId="0" borderId="340" xfId="5" applyNumberFormat="1" applyFont="1" applyFill="1" applyBorder="1" applyAlignment="1" applyProtection="1">
      <alignment horizontal="center" vertical="center"/>
    </xf>
    <xf numFmtId="0" fontId="9" fillId="0" borderId="317" xfId="5" applyFont="1" applyFill="1" applyBorder="1" applyAlignment="1" applyProtection="1">
      <alignment horizontal="center" vertical="center"/>
    </xf>
    <xf numFmtId="0" fontId="9" fillId="0" borderId="341" xfId="5" applyFont="1" applyFill="1" applyBorder="1" applyAlignment="1" applyProtection="1">
      <alignment horizontal="center" vertical="center"/>
    </xf>
    <xf numFmtId="184" fontId="10" fillId="0" borderId="0" xfId="0" applyNumberFormat="1" applyFont="1" applyFill="1" applyBorder="1" applyAlignment="1" applyProtection="1">
      <alignment horizontal="center"/>
      <protection locked="0"/>
    </xf>
    <xf numFmtId="0" fontId="9" fillId="0" borderId="274" xfId="5" applyFont="1" applyFill="1" applyBorder="1" applyAlignment="1" applyProtection="1">
      <alignment horizontal="left" vertical="center"/>
    </xf>
    <xf numFmtId="0" fontId="9" fillId="0" borderId="308" xfId="5"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42" xfId="5" applyNumberFormat="1" applyFont="1" applyFill="1" applyBorder="1" applyAlignment="1" applyProtection="1">
      <alignment horizontal="center" vertical="center"/>
    </xf>
    <xf numFmtId="0" fontId="9" fillId="0" borderId="24"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9" fillId="0" borderId="23" xfId="0" applyNumberFormat="1" applyFont="1" applyFill="1" applyBorder="1" applyAlignment="1" applyProtection="1">
      <alignment horizontal="center" vertical="center"/>
      <protection locked="0"/>
    </xf>
    <xf numFmtId="0" fontId="9" fillId="0" borderId="27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84" xfId="0" applyFont="1" applyFill="1" applyBorder="1" applyAlignment="1">
      <alignment horizontal="center" vertical="center"/>
    </xf>
    <xf numFmtId="0" fontId="9" fillId="0" borderId="210"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36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27" xfId="0" applyFont="1" applyFill="1" applyBorder="1" applyAlignment="1">
      <alignment horizontal="center" vertical="center"/>
    </xf>
    <xf numFmtId="179" fontId="9" fillId="2" borderId="296"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57" xfId="0" applyFont="1" applyFill="1" applyBorder="1" applyAlignment="1">
      <alignment horizontal="center" vertical="center"/>
    </xf>
    <xf numFmtId="0" fontId="9" fillId="2" borderId="300" xfId="0" applyFont="1" applyFill="1" applyBorder="1" applyAlignment="1">
      <alignment horizontal="center" vertical="center"/>
    </xf>
    <xf numFmtId="0" fontId="9" fillId="2" borderId="210" xfId="0" applyFont="1" applyFill="1" applyBorder="1" applyAlignment="1">
      <alignment horizontal="center" vertical="center"/>
    </xf>
    <xf numFmtId="0" fontId="9" fillId="2" borderId="298" xfId="0" applyFont="1" applyFill="1" applyBorder="1" applyAlignment="1">
      <alignment horizontal="center" vertical="center"/>
    </xf>
    <xf numFmtId="0" fontId="9" fillId="2" borderId="302" xfId="0" applyFont="1" applyFill="1" applyBorder="1" applyAlignment="1">
      <alignment horizontal="center" vertical="center"/>
    </xf>
    <xf numFmtId="0" fontId="29" fillId="2" borderId="26" xfId="0" applyFont="1" applyFill="1" applyBorder="1" applyAlignment="1">
      <alignment horizontal="left" vertical="center" wrapText="1"/>
    </xf>
    <xf numFmtId="0" fontId="15" fillId="2" borderId="16" xfId="0" applyFont="1" applyFill="1" applyBorder="1" applyAlignment="1">
      <alignment horizontal="left" vertical="center"/>
    </xf>
    <xf numFmtId="0" fontId="9" fillId="2" borderId="324" xfId="0" applyFont="1" applyFill="1" applyBorder="1" applyAlignment="1">
      <alignment horizontal="center" vertical="center" textRotation="255"/>
    </xf>
    <xf numFmtId="0" fontId="9" fillId="2" borderId="289" xfId="0" applyFont="1" applyFill="1" applyBorder="1" applyAlignment="1">
      <alignment horizontal="center" vertical="center" textRotation="255"/>
    </xf>
    <xf numFmtId="0" fontId="9" fillId="2" borderId="290" xfId="0" applyFont="1" applyFill="1" applyBorder="1" applyAlignment="1">
      <alignment horizontal="center" vertical="center" textRotation="255"/>
    </xf>
    <xf numFmtId="0" fontId="17" fillId="2" borderId="0" xfId="0" applyFont="1" applyFill="1" applyAlignment="1">
      <alignment horizontal="left" vertical="center"/>
    </xf>
    <xf numFmtId="0" fontId="29" fillId="2" borderId="343" xfId="0" applyFont="1" applyFill="1" applyBorder="1" applyAlignment="1">
      <alignment horizontal="left" vertical="center" wrapText="1"/>
    </xf>
    <xf numFmtId="0" fontId="9" fillId="2" borderId="297" xfId="0" applyFont="1" applyFill="1" applyBorder="1" applyAlignment="1">
      <alignment horizontal="center" vertical="center"/>
    </xf>
    <xf numFmtId="0" fontId="17" fillId="0" borderId="0" xfId="0" applyFont="1" applyFill="1" applyAlignment="1">
      <alignment horizontal="left" vertical="center"/>
    </xf>
    <xf numFmtId="0" fontId="0" fillId="0" borderId="0" xfId="0" applyFill="1" applyAlignment="1">
      <alignment vertical="center"/>
    </xf>
    <xf numFmtId="0" fontId="9" fillId="0" borderId="296" xfId="0" applyFont="1" applyFill="1" applyBorder="1" applyAlignment="1">
      <alignment horizontal="center" vertical="center" textRotation="255"/>
    </xf>
    <xf numFmtId="0" fontId="9" fillId="0" borderId="57" xfId="0" applyFont="1" applyFill="1" applyBorder="1" applyAlignment="1">
      <alignment horizontal="center" vertical="center" textRotation="255"/>
    </xf>
    <xf numFmtId="0" fontId="9" fillId="0" borderId="300"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2" xfId="0" applyFont="1" applyFill="1" applyBorder="1" applyAlignment="1">
      <alignment horizontal="center" vertical="center"/>
    </xf>
    <xf numFmtId="0" fontId="11" fillId="3" borderId="296" xfId="0" applyFont="1" applyFill="1" applyBorder="1" applyAlignment="1">
      <alignment horizontal="center" vertical="center" textRotation="255"/>
    </xf>
    <xf numFmtId="0" fontId="11" fillId="3" borderId="300" xfId="0" applyFont="1" applyFill="1" applyBorder="1" applyAlignment="1">
      <alignment horizontal="center" vertical="center" textRotation="255"/>
    </xf>
    <xf numFmtId="0" fontId="11" fillId="0" borderId="324" xfId="0" applyFont="1" applyFill="1" applyBorder="1" applyAlignment="1">
      <alignment horizontal="center" vertical="center" textRotation="255"/>
    </xf>
    <xf numFmtId="0" fontId="11" fillId="0" borderId="289" xfId="0" applyFont="1" applyFill="1" applyBorder="1" applyAlignment="1">
      <alignment horizontal="center" vertical="center" textRotation="255"/>
    </xf>
    <xf numFmtId="0" fontId="11" fillId="0" borderId="290"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6" xfId="0" applyFont="1" applyFill="1" applyBorder="1" applyAlignment="1">
      <alignment horizontal="center" vertical="center"/>
    </xf>
    <xf numFmtId="0" fontId="11" fillId="0" borderId="150" xfId="0" applyFont="1" applyFill="1" applyBorder="1" applyAlignment="1">
      <alignment horizontal="center" vertical="center"/>
    </xf>
    <xf numFmtId="0" fontId="11" fillId="0" borderId="297" xfId="0" applyFont="1" applyFill="1" applyBorder="1" applyAlignment="1">
      <alignment horizontal="center" vertical="center"/>
    </xf>
    <xf numFmtId="0" fontId="11" fillId="0" borderId="298" xfId="0" applyFont="1" applyFill="1" applyBorder="1" applyAlignment="1">
      <alignment horizontal="center" vertical="center"/>
    </xf>
    <xf numFmtId="0" fontId="11" fillId="0" borderId="302" xfId="0" applyFont="1" applyFill="1" applyBorder="1" applyAlignment="1">
      <alignment horizontal="center" vertical="center"/>
    </xf>
    <xf numFmtId="179" fontId="11" fillId="0" borderId="296" xfId="0" applyNumberFormat="1" applyFont="1" applyFill="1" applyBorder="1" applyAlignment="1" applyProtection="1">
      <alignment horizontal="center" vertical="center"/>
      <protection locked="0"/>
    </xf>
    <xf numFmtId="179" fontId="11" fillId="0" borderId="31" xfId="0" applyNumberFormat="1" applyFont="1" applyFill="1" applyBorder="1" applyAlignment="1" applyProtection="1">
      <alignment horizontal="center" vertical="center"/>
      <protection locked="0"/>
    </xf>
    <xf numFmtId="0" fontId="11" fillId="0" borderId="57" xfId="0" applyFont="1" applyFill="1" applyBorder="1" applyAlignment="1">
      <alignment horizontal="center" vertical="center"/>
    </xf>
    <xf numFmtId="0" fontId="11" fillId="0" borderId="296" xfId="0" applyFont="1" applyFill="1" applyBorder="1" applyAlignment="1">
      <alignment horizontal="center" vertical="center" textRotation="255"/>
    </xf>
    <xf numFmtId="0" fontId="11" fillId="0" borderId="57" xfId="0" applyFont="1" applyFill="1" applyBorder="1" applyAlignment="1">
      <alignment horizontal="center" vertical="center" textRotation="255"/>
    </xf>
    <xf numFmtId="0" fontId="11" fillId="0" borderId="300" xfId="0" applyFont="1" applyFill="1" applyBorder="1" applyAlignment="1">
      <alignment horizontal="center" vertical="center" textRotation="255"/>
    </xf>
    <xf numFmtId="49" fontId="11" fillId="0" borderId="296" xfId="0" applyNumberFormat="1" applyFont="1" applyFill="1" applyBorder="1" applyAlignment="1">
      <alignment horizontal="center" vertical="center" textRotation="255"/>
    </xf>
    <xf numFmtId="49" fontId="11" fillId="0" borderId="57" xfId="0" applyNumberFormat="1" applyFont="1" applyFill="1" applyBorder="1" applyAlignment="1">
      <alignment horizontal="center" vertical="center" textRotation="255"/>
    </xf>
    <xf numFmtId="49" fontId="11" fillId="0" borderId="300" xfId="0" applyNumberFormat="1" applyFont="1" applyFill="1" applyBorder="1" applyAlignment="1">
      <alignment horizontal="center" vertical="center" textRotation="255"/>
    </xf>
    <xf numFmtId="0" fontId="11" fillId="0" borderId="336" xfId="0" applyFont="1" applyFill="1" applyBorder="1" applyAlignment="1">
      <alignment horizontal="center" vertical="center" textRotation="255"/>
    </xf>
    <xf numFmtId="0" fontId="11" fillId="0" borderId="335" xfId="0" applyFont="1" applyFill="1" applyBorder="1" applyAlignment="1">
      <alignment horizontal="center" vertical="center" textRotation="255"/>
    </xf>
    <xf numFmtId="0" fontId="11" fillId="3" borderId="57" xfId="0" applyFont="1" applyFill="1" applyBorder="1" applyAlignment="1">
      <alignment horizontal="center" vertical="center" textRotation="255"/>
    </xf>
    <xf numFmtId="179" fontId="11" fillId="3" borderId="296" xfId="0" applyNumberFormat="1" applyFont="1" applyFill="1" applyBorder="1" applyAlignment="1" applyProtection="1">
      <alignment horizontal="center" vertical="center" textRotation="255"/>
      <protection locked="0"/>
    </xf>
    <xf numFmtId="179" fontId="11" fillId="3" borderId="57" xfId="0" applyNumberFormat="1" applyFont="1" applyFill="1" applyBorder="1" applyAlignment="1" applyProtection="1">
      <alignment horizontal="center" vertical="center" textRotation="255"/>
      <protection locked="0"/>
    </xf>
    <xf numFmtId="179" fontId="11" fillId="3" borderId="335" xfId="0" applyNumberFormat="1" applyFont="1" applyFill="1" applyBorder="1" applyAlignment="1" applyProtection="1">
      <alignment horizontal="center" vertical="center" textRotation="255"/>
      <protection locked="0"/>
    </xf>
    <xf numFmtId="0" fontId="11" fillId="3" borderId="336" xfId="0" applyFont="1" applyFill="1" applyBorder="1" applyAlignment="1">
      <alignment horizontal="center" vertical="center" textRotation="255"/>
    </xf>
    <xf numFmtId="0" fontId="11" fillId="3" borderId="335" xfId="0" applyFont="1" applyFill="1" applyBorder="1" applyAlignment="1">
      <alignment horizontal="center" vertical="center" textRotation="255"/>
    </xf>
    <xf numFmtId="179" fontId="15" fillId="0" borderId="7" xfId="0" applyNumberFormat="1" applyFont="1" applyBorder="1" applyAlignment="1">
      <alignment horizontal="right" vertical="center"/>
    </xf>
    <xf numFmtId="183" fontId="15" fillId="0" borderId="7" xfId="0" applyNumberFormat="1" applyFont="1" applyBorder="1" applyAlignment="1">
      <alignment horizontal="right" vertical="center"/>
    </xf>
    <xf numFmtId="183" fontId="15" fillId="0" borderId="77" xfId="0" applyNumberFormat="1" applyFont="1" applyBorder="1" applyAlignment="1">
      <alignment horizontal="right" vertical="center"/>
    </xf>
    <xf numFmtId="183" fontId="15" fillId="0" borderId="10" xfId="0" applyNumberFormat="1" applyFont="1" applyBorder="1" applyAlignment="1">
      <alignment horizontal="right" vertical="center"/>
    </xf>
    <xf numFmtId="183" fontId="15" fillId="0" borderId="113" xfId="0" applyNumberFormat="1" applyFont="1" applyBorder="1" applyAlignment="1">
      <alignment horizontal="right" vertical="center"/>
    </xf>
    <xf numFmtId="179" fontId="15" fillId="0" borderId="9" xfId="0" applyNumberFormat="1" applyFont="1" applyBorder="1" applyAlignment="1">
      <alignment horizontal="right" vertical="center"/>
    </xf>
    <xf numFmtId="183" fontId="15" fillId="0" borderId="9" xfId="0" applyNumberFormat="1" applyFont="1" applyBorder="1" applyAlignment="1">
      <alignment horizontal="right" vertical="center"/>
    </xf>
    <xf numFmtId="179" fontId="15" fillId="0" borderId="0" xfId="0" applyNumberFormat="1" applyFont="1" applyAlignment="1">
      <alignment horizontal="right"/>
    </xf>
    <xf numFmtId="180" fontId="15" fillId="0" borderId="7" xfId="0" applyNumberFormat="1" applyFont="1" applyBorder="1" applyAlignment="1">
      <alignment horizontal="right" vertical="center"/>
    </xf>
    <xf numFmtId="180" fontId="15" fillId="0" borderId="9" xfId="0" applyNumberFormat="1" applyFont="1" applyBorder="1" applyAlignment="1">
      <alignment horizontal="right" vertical="center"/>
    </xf>
  </cellXfs>
  <cellStyles count="10">
    <cellStyle name="パーセント" xfId="1" builtinId="5"/>
    <cellStyle name="桁区切り" xfId="2" builtinId="6"/>
    <cellStyle name="桁区切り 2" xfId="3"/>
    <cellStyle name="桁区切り 2 2" xfId="8"/>
    <cellStyle name="標準" xfId="0" builtinId="0"/>
    <cellStyle name="標準 2 2" xfId="9"/>
    <cellStyle name="標準_Sheet1" xfId="4"/>
    <cellStyle name="標準_稲生産計画" xfId="5"/>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1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1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1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1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2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2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2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2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2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2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2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28" name="Text Box 1"/>
        <xdr:cNvSpPr txBox="1">
          <a:spLocks noChangeArrowheads="1"/>
        </xdr:cNvSpPr>
      </xdr:nvSpPr>
      <xdr:spPr bwMode="auto">
        <a:xfrm>
          <a:off x="2582583"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29" name="Text Box 1"/>
        <xdr:cNvSpPr txBox="1">
          <a:spLocks noChangeArrowheads="1"/>
        </xdr:cNvSpPr>
      </xdr:nvSpPr>
      <xdr:spPr bwMode="auto">
        <a:xfrm>
          <a:off x="2318546"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30" name="Text Box 1"/>
        <xdr:cNvSpPr txBox="1">
          <a:spLocks noChangeArrowheads="1"/>
        </xdr:cNvSpPr>
      </xdr:nvSpPr>
      <xdr:spPr bwMode="auto">
        <a:xfrm>
          <a:off x="2611137"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31" name="Text Box 1"/>
        <xdr:cNvSpPr txBox="1">
          <a:spLocks noChangeArrowheads="1"/>
        </xdr:cNvSpPr>
      </xdr:nvSpPr>
      <xdr:spPr bwMode="auto">
        <a:xfrm>
          <a:off x="2347245"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32" name="Text Box 1"/>
        <xdr:cNvSpPr txBox="1">
          <a:spLocks noChangeArrowheads="1"/>
        </xdr:cNvSpPr>
      </xdr:nvSpPr>
      <xdr:spPr bwMode="auto">
        <a:xfrm>
          <a:off x="2686994"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33" name="Text Box 1"/>
        <xdr:cNvSpPr txBox="1">
          <a:spLocks noChangeArrowheads="1"/>
        </xdr:cNvSpPr>
      </xdr:nvSpPr>
      <xdr:spPr bwMode="auto">
        <a:xfrm>
          <a:off x="235485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3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3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3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3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38" name="Text Box 1"/>
        <xdr:cNvSpPr txBox="1">
          <a:spLocks noChangeArrowheads="1"/>
        </xdr:cNvSpPr>
      </xdr:nvSpPr>
      <xdr:spPr bwMode="auto">
        <a:xfrm>
          <a:off x="2997889"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39" name="Text Box 1"/>
        <xdr:cNvSpPr txBox="1">
          <a:spLocks noChangeArrowheads="1"/>
        </xdr:cNvSpPr>
      </xdr:nvSpPr>
      <xdr:spPr bwMode="auto">
        <a:xfrm>
          <a:off x="2516604"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4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4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4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4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4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8"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9"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50"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1"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52"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53"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5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5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5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5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58"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59"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0"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1"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2"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3"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6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6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6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6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68"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69"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7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7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74</xdr:row>
      <xdr:rowOff>0</xdr:rowOff>
    </xdr:from>
    <xdr:ext cx="339067" cy="65"/>
    <xdr:sp macro="" textlink="">
      <xdr:nvSpPr>
        <xdr:cNvPr id="72" name="Text Box 1"/>
        <xdr:cNvSpPr txBox="1">
          <a:spLocks noChangeArrowheads="1"/>
        </xdr:cNvSpPr>
      </xdr:nvSpPr>
      <xdr:spPr bwMode="auto">
        <a:xfrm>
          <a:off x="2582583"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74</xdr:row>
      <xdr:rowOff>0</xdr:rowOff>
    </xdr:from>
    <xdr:ext cx="347531" cy="65"/>
    <xdr:sp macro="" textlink="">
      <xdr:nvSpPr>
        <xdr:cNvPr id="73" name="Text Box 1"/>
        <xdr:cNvSpPr txBox="1">
          <a:spLocks noChangeArrowheads="1"/>
        </xdr:cNvSpPr>
      </xdr:nvSpPr>
      <xdr:spPr bwMode="auto">
        <a:xfrm>
          <a:off x="2318546"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74</xdr:row>
      <xdr:rowOff>0</xdr:rowOff>
    </xdr:from>
    <xdr:ext cx="339067" cy="65"/>
    <xdr:sp macro="" textlink="">
      <xdr:nvSpPr>
        <xdr:cNvPr id="74" name="Text Box 1"/>
        <xdr:cNvSpPr txBox="1">
          <a:spLocks noChangeArrowheads="1"/>
        </xdr:cNvSpPr>
      </xdr:nvSpPr>
      <xdr:spPr bwMode="auto">
        <a:xfrm>
          <a:off x="2611137"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74</xdr:row>
      <xdr:rowOff>0</xdr:rowOff>
    </xdr:from>
    <xdr:ext cx="347531" cy="65"/>
    <xdr:sp macro="" textlink="">
      <xdr:nvSpPr>
        <xdr:cNvPr id="75" name="Text Box 1"/>
        <xdr:cNvSpPr txBox="1">
          <a:spLocks noChangeArrowheads="1"/>
        </xdr:cNvSpPr>
      </xdr:nvSpPr>
      <xdr:spPr bwMode="auto">
        <a:xfrm>
          <a:off x="2347245"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74</xdr:row>
      <xdr:rowOff>0</xdr:rowOff>
    </xdr:from>
    <xdr:ext cx="339067" cy="65"/>
    <xdr:sp macro="" textlink="">
      <xdr:nvSpPr>
        <xdr:cNvPr id="76" name="Text Box 1"/>
        <xdr:cNvSpPr txBox="1">
          <a:spLocks noChangeArrowheads="1"/>
        </xdr:cNvSpPr>
      </xdr:nvSpPr>
      <xdr:spPr bwMode="auto">
        <a:xfrm>
          <a:off x="2686994"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74</xdr:row>
      <xdr:rowOff>0</xdr:rowOff>
    </xdr:from>
    <xdr:ext cx="347531" cy="65"/>
    <xdr:sp macro="" textlink="">
      <xdr:nvSpPr>
        <xdr:cNvPr id="77" name="Text Box 1"/>
        <xdr:cNvSpPr txBox="1">
          <a:spLocks noChangeArrowheads="1"/>
        </xdr:cNvSpPr>
      </xdr:nvSpPr>
      <xdr:spPr bwMode="auto">
        <a:xfrm>
          <a:off x="235485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78" name="Text Box 1"/>
        <xdr:cNvSpPr txBox="1">
          <a:spLocks noChangeArrowheads="1"/>
        </xdr:cNvSpPr>
      </xdr:nvSpPr>
      <xdr:spPr bwMode="auto">
        <a:xfrm>
          <a:off x="2601420"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79" name="Text Box 1"/>
        <xdr:cNvSpPr txBox="1">
          <a:spLocks noChangeArrowheads="1"/>
        </xdr:cNvSpPr>
      </xdr:nvSpPr>
      <xdr:spPr bwMode="auto">
        <a:xfrm>
          <a:off x="232793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74</xdr:row>
      <xdr:rowOff>0</xdr:rowOff>
    </xdr:from>
    <xdr:ext cx="339067" cy="65"/>
    <xdr:sp macro="" textlink="">
      <xdr:nvSpPr>
        <xdr:cNvPr id="80" name="Text Box 1"/>
        <xdr:cNvSpPr txBox="1">
          <a:spLocks noChangeArrowheads="1"/>
        </xdr:cNvSpPr>
      </xdr:nvSpPr>
      <xdr:spPr bwMode="auto">
        <a:xfrm>
          <a:off x="2601420"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74</xdr:row>
      <xdr:rowOff>0</xdr:rowOff>
    </xdr:from>
    <xdr:ext cx="347531" cy="65"/>
    <xdr:sp macro="" textlink="">
      <xdr:nvSpPr>
        <xdr:cNvPr id="81" name="Text Box 1"/>
        <xdr:cNvSpPr txBox="1">
          <a:spLocks noChangeArrowheads="1"/>
        </xdr:cNvSpPr>
      </xdr:nvSpPr>
      <xdr:spPr bwMode="auto">
        <a:xfrm>
          <a:off x="2327939"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74</xdr:row>
      <xdr:rowOff>0</xdr:rowOff>
    </xdr:from>
    <xdr:ext cx="339067" cy="65"/>
    <xdr:sp macro="" textlink="">
      <xdr:nvSpPr>
        <xdr:cNvPr id="82" name="Text Box 1"/>
        <xdr:cNvSpPr txBox="1">
          <a:spLocks noChangeArrowheads="1"/>
        </xdr:cNvSpPr>
      </xdr:nvSpPr>
      <xdr:spPr bwMode="auto">
        <a:xfrm>
          <a:off x="2997889" y="150571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74</xdr:row>
      <xdr:rowOff>0</xdr:rowOff>
    </xdr:from>
    <xdr:ext cx="347531" cy="65"/>
    <xdr:sp macro="" textlink="">
      <xdr:nvSpPr>
        <xdr:cNvPr id="83" name="Text Box 1"/>
        <xdr:cNvSpPr txBox="1">
          <a:spLocks noChangeArrowheads="1"/>
        </xdr:cNvSpPr>
      </xdr:nvSpPr>
      <xdr:spPr bwMode="auto">
        <a:xfrm>
          <a:off x="2516604" y="150571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84" name="Text Box 1"/>
        <xdr:cNvSpPr txBox="1">
          <a:spLocks noChangeArrowheads="1"/>
        </xdr:cNvSpPr>
      </xdr:nvSpPr>
      <xdr:spPr bwMode="auto">
        <a:xfrm>
          <a:off x="2582583"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85" name="Text Box 1"/>
        <xdr:cNvSpPr txBox="1">
          <a:spLocks noChangeArrowheads="1"/>
        </xdr:cNvSpPr>
      </xdr:nvSpPr>
      <xdr:spPr bwMode="auto">
        <a:xfrm>
          <a:off x="2318546"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86" name="Text Box 1"/>
        <xdr:cNvSpPr txBox="1">
          <a:spLocks noChangeArrowheads="1"/>
        </xdr:cNvSpPr>
      </xdr:nvSpPr>
      <xdr:spPr bwMode="auto">
        <a:xfrm>
          <a:off x="2611137" y="90906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87" name="Text Box 1"/>
        <xdr:cNvSpPr txBox="1">
          <a:spLocks noChangeArrowheads="1"/>
        </xdr:cNvSpPr>
      </xdr:nvSpPr>
      <xdr:spPr bwMode="auto">
        <a:xfrm>
          <a:off x="2347245" y="90906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8"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89"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9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9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54</xdr:row>
      <xdr:rowOff>0</xdr:rowOff>
    </xdr:from>
    <xdr:ext cx="339067" cy="65"/>
    <xdr:sp macro="" textlink="">
      <xdr:nvSpPr>
        <xdr:cNvPr id="92" name="Text Box 1"/>
        <xdr:cNvSpPr txBox="1">
          <a:spLocks noChangeArrowheads="1"/>
        </xdr:cNvSpPr>
      </xdr:nvSpPr>
      <xdr:spPr bwMode="auto">
        <a:xfrm>
          <a:off x="2582583"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54</xdr:row>
      <xdr:rowOff>0</xdr:rowOff>
    </xdr:from>
    <xdr:ext cx="347531" cy="65"/>
    <xdr:sp macro="" textlink="">
      <xdr:nvSpPr>
        <xdr:cNvPr id="93" name="Text Box 1"/>
        <xdr:cNvSpPr txBox="1">
          <a:spLocks noChangeArrowheads="1"/>
        </xdr:cNvSpPr>
      </xdr:nvSpPr>
      <xdr:spPr bwMode="auto">
        <a:xfrm>
          <a:off x="2318546"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54</xdr:row>
      <xdr:rowOff>0</xdr:rowOff>
    </xdr:from>
    <xdr:ext cx="339067" cy="65"/>
    <xdr:sp macro="" textlink="">
      <xdr:nvSpPr>
        <xdr:cNvPr id="94" name="Text Box 1"/>
        <xdr:cNvSpPr txBox="1">
          <a:spLocks noChangeArrowheads="1"/>
        </xdr:cNvSpPr>
      </xdr:nvSpPr>
      <xdr:spPr bwMode="auto">
        <a:xfrm>
          <a:off x="2611137"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54</xdr:row>
      <xdr:rowOff>0</xdr:rowOff>
    </xdr:from>
    <xdr:ext cx="347531" cy="65"/>
    <xdr:sp macro="" textlink="">
      <xdr:nvSpPr>
        <xdr:cNvPr id="95" name="Text Box 1"/>
        <xdr:cNvSpPr txBox="1">
          <a:spLocks noChangeArrowheads="1"/>
        </xdr:cNvSpPr>
      </xdr:nvSpPr>
      <xdr:spPr bwMode="auto">
        <a:xfrm>
          <a:off x="2347245"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96" name="Text Box 1"/>
        <xdr:cNvSpPr txBox="1">
          <a:spLocks noChangeArrowheads="1"/>
        </xdr:cNvSpPr>
      </xdr:nvSpPr>
      <xdr:spPr bwMode="auto">
        <a:xfrm>
          <a:off x="2601420"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97" name="Text Box 1"/>
        <xdr:cNvSpPr txBox="1">
          <a:spLocks noChangeArrowheads="1"/>
        </xdr:cNvSpPr>
      </xdr:nvSpPr>
      <xdr:spPr bwMode="auto">
        <a:xfrm>
          <a:off x="2327939"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54</xdr:row>
      <xdr:rowOff>0</xdr:rowOff>
    </xdr:from>
    <xdr:ext cx="339067" cy="65"/>
    <xdr:sp macro="" textlink="">
      <xdr:nvSpPr>
        <xdr:cNvPr id="98" name="Text Box 1"/>
        <xdr:cNvSpPr txBox="1">
          <a:spLocks noChangeArrowheads="1"/>
        </xdr:cNvSpPr>
      </xdr:nvSpPr>
      <xdr:spPr bwMode="auto">
        <a:xfrm>
          <a:off x="2601420"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54</xdr:row>
      <xdr:rowOff>0</xdr:rowOff>
    </xdr:from>
    <xdr:ext cx="347531" cy="65"/>
    <xdr:sp macro="" textlink="">
      <xdr:nvSpPr>
        <xdr:cNvPr id="99" name="Text Box 1"/>
        <xdr:cNvSpPr txBox="1">
          <a:spLocks noChangeArrowheads="1"/>
        </xdr:cNvSpPr>
      </xdr:nvSpPr>
      <xdr:spPr bwMode="auto">
        <a:xfrm>
          <a:off x="2327939"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00"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01"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102"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103"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40005</xdr:colOff>
      <xdr:row>17</xdr:row>
      <xdr:rowOff>68580</xdr:rowOff>
    </xdr:from>
    <xdr:to>
      <xdr:col>5</xdr:col>
      <xdr:colOff>906780</xdr:colOff>
      <xdr:row>17</xdr:row>
      <xdr:rowOff>516255</xdr:rowOff>
    </xdr:to>
    <xdr:sp macro="" textlink="">
      <xdr:nvSpPr>
        <xdr:cNvPr id="5" name="AutoShape 11"/>
        <xdr:cNvSpPr>
          <a:spLocks noChangeArrowheads="1"/>
        </xdr:cNvSpPr>
      </xdr:nvSpPr>
      <xdr:spPr bwMode="auto">
        <a:xfrm>
          <a:off x="40005" y="3459480"/>
          <a:ext cx="5469255"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有機栽培については、令和２年産水稲作付けにおいてＪＡＳ法に基づく登録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45720</xdr:colOff>
      <xdr:row>17</xdr:row>
      <xdr:rowOff>579120</xdr:rowOff>
    </xdr:from>
    <xdr:to>
      <xdr:col>5</xdr:col>
      <xdr:colOff>912495</xdr:colOff>
      <xdr:row>18</xdr:row>
      <xdr:rowOff>15240</xdr:rowOff>
    </xdr:to>
    <xdr:sp macro="" textlink="">
      <xdr:nvSpPr>
        <xdr:cNvPr id="6" name="AutoShape 12"/>
        <xdr:cNvSpPr>
          <a:spLocks noChangeArrowheads="1"/>
        </xdr:cNvSpPr>
      </xdr:nvSpPr>
      <xdr:spPr bwMode="auto">
        <a:xfrm>
          <a:off x="45720" y="3970020"/>
          <a:ext cx="5469255" cy="197358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特別栽培については、令和２年産水稲作付けにおいて、以下の区分により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74295</xdr:colOff>
      <xdr:row>17</xdr:row>
      <xdr:rowOff>45720</xdr:rowOff>
    </xdr:from>
    <xdr:to>
      <xdr:col>9</xdr:col>
      <xdr:colOff>935355</xdr:colOff>
      <xdr:row>17</xdr:row>
      <xdr:rowOff>683895</xdr:rowOff>
    </xdr:to>
    <xdr:sp macro="" textlink="">
      <xdr:nvSpPr>
        <xdr:cNvPr id="7" name="AutoShape 13"/>
        <xdr:cNvSpPr>
          <a:spLocks noChangeArrowheads="1"/>
        </xdr:cNvSpPr>
      </xdr:nvSpPr>
      <xdr:spPr bwMode="auto">
        <a:xfrm>
          <a:off x="5629275" y="3436620"/>
          <a:ext cx="358902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エコファーマーについては、令和３年３月末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tabSelected="1" view="pageBreakPreview" topLeftCell="A10" zoomScaleNormal="100" zoomScaleSheetLayoutView="100" workbookViewId="0">
      <selection activeCell="AA17" sqref="AA17"/>
    </sheetView>
  </sheetViews>
  <sheetFormatPr defaultRowHeight="13.2" x14ac:dyDescent="0.2"/>
  <cols>
    <col min="1" max="5" width="8.88671875" style="1627"/>
    <col min="6" max="6" width="34.109375" style="1627" customWidth="1"/>
    <col min="7" max="261" width="8.88671875" style="1627"/>
    <col min="262" max="262" width="34.109375" style="1627" customWidth="1"/>
    <col min="263" max="517" width="8.88671875" style="1627"/>
    <col min="518" max="518" width="34.109375" style="1627" customWidth="1"/>
    <col min="519" max="773" width="8.88671875" style="1627"/>
    <col min="774" max="774" width="34.109375" style="1627" customWidth="1"/>
    <col min="775" max="1029" width="8.88671875" style="1627"/>
    <col min="1030" max="1030" width="34.109375" style="1627" customWidth="1"/>
    <col min="1031" max="1285" width="8.88671875" style="1627"/>
    <col min="1286" max="1286" width="34.109375" style="1627" customWidth="1"/>
    <col min="1287" max="1541" width="8.88671875" style="1627"/>
    <col min="1542" max="1542" width="34.109375" style="1627" customWidth="1"/>
    <col min="1543" max="1797" width="8.88671875" style="1627"/>
    <col min="1798" max="1798" width="34.109375" style="1627" customWidth="1"/>
    <col min="1799" max="2053" width="8.88671875" style="1627"/>
    <col min="2054" max="2054" width="34.109375" style="1627" customWidth="1"/>
    <col min="2055" max="2309" width="8.88671875" style="1627"/>
    <col min="2310" max="2310" width="34.109375" style="1627" customWidth="1"/>
    <col min="2311" max="2565" width="8.88671875" style="1627"/>
    <col min="2566" max="2566" width="34.109375" style="1627" customWidth="1"/>
    <col min="2567" max="2821" width="8.88671875" style="1627"/>
    <col min="2822" max="2822" width="34.109375" style="1627" customWidth="1"/>
    <col min="2823" max="3077" width="8.88671875" style="1627"/>
    <col min="3078" max="3078" width="34.109375" style="1627" customWidth="1"/>
    <col min="3079" max="3333" width="8.88671875" style="1627"/>
    <col min="3334" max="3334" width="34.109375" style="1627" customWidth="1"/>
    <col min="3335" max="3589" width="8.88671875" style="1627"/>
    <col min="3590" max="3590" width="34.109375" style="1627" customWidth="1"/>
    <col min="3591" max="3845" width="8.88671875" style="1627"/>
    <col min="3846" max="3846" width="34.109375" style="1627" customWidth="1"/>
    <col min="3847" max="4101" width="8.88671875" style="1627"/>
    <col min="4102" max="4102" width="34.109375" style="1627" customWidth="1"/>
    <col min="4103" max="4357" width="8.88671875" style="1627"/>
    <col min="4358" max="4358" width="34.109375" style="1627" customWidth="1"/>
    <col min="4359" max="4613" width="8.88671875" style="1627"/>
    <col min="4614" max="4614" width="34.109375" style="1627" customWidth="1"/>
    <col min="4615" max="4869" width="8.88671875" style="1627"/>
    <col min="4870" max="4870" width="34.109375" style="1627" customWidth="1"/>
    <col min="4871" max="5125" width="8.88671875" style="1627"/>
    <col min="5126" max="5126" width="34.109375" style="1627" customWidth="1"/>
    <col min="5127" max="5381" width="8.88671875" style="1627"/>
    <col min="5382" max="5382" width="34.109375" style="1627" customWidth="1"/>
    <col min="5383" max="5637" width="8.88671875" style="1627"/>
    <col min="5638" max="5638" width="34.109375" style="1627" customWidth="1"/>
    <col min="5639" max="5893" width="8.88671875" style="1627"/>
    <col min="5894" max="5894" width="34.109375" style="1627" customWidth="1"/>
    <col min="5895" max="6149" width="8.88671875" style="1627"/>
    <col min="6150" max="6150" width="34.109375" style="1627" customWidth="1"/>
    <col min="6151" max="6405" width="8.88671875" style="1627"/>
    <col min="6406" max="6406" width="34.109375" style="1627" customWidth="1"/>
    <col min="6407" max="6661" width="8.88671875" style="1627"/>
    <col min="6662" max="6662" width="34.109375" style="1627" customWidth="1"/>
    <col min="6663" max="6917" width="8.88671875" style="1627"/>
    <col min="6918" max="6918" width="34.109375" style="1627" customWidth="1"/>
    <col min="6919" max="7173" width="8.88671875" style="1627"/>
    <col min="7174" max="7174" width="34.109375" style="1627" customWidth="1"/>
    <col min="7175" max="7429" width="8.88671875" style="1627"/>
    <col min="7430" max="7430" width="34.109375" style="1627" customWidth="1"/>
    <col min="7431" max="7685" width="8.88671875" style="1627"/>
    <col min="7686" max="7686" width="34.109375" style="1627" customWidth="1"/>
    <col min="7687" max="7941" width="8.88671875" style="1627"/>
    <col min="7942" max="7942" width="34.109375" style="1627" customWidth="1"/>
    <col min="7943" max="8197" width="8.88671875" style="1627"/>
    <col min="8198" max="8198" width="34.109375" style="1627" customWidth="1"/>
    <col min="8199" max="8453" width="8.88671875" style="1627"/>
    <col min="8454" max="8454" width="34.109375" style="1627" customWidth="1"/>
    <col min="8455" max="8709" width="8.88671875" style="1627"/>
    <col min="8710" max="8710" width="34.109375" style="1627" customWidth="1"/>
    <col min="8711" max="8965" width="8.88671875" style="1627"/>
    <col min="8966" max="8966" width="34.109375" style="1627" customWidth="1"/>
    <col min="8967" max="9221" width="8.88671875" style="1627"/>
    <col min="9222" max="9222" width="34.109375" style="1627" customWidth="1"/>
    <col min="9223" max="9477" width="8.88671875" style="1627"/>
    <col min="9478" max="9478" width="34.109375" style="1627" customWidth="1"/>
    <col min="9479" max="9733" width="8.88671875" style="1627"/>
    <col min="9734" max="9734" width="34.109375" style="1627" customWidth="1"/>
    <col min="9735" max="9989" width="8.88671875" style="1627"/>
    <col min="9990" max="9990" width="34.109375" style="1627" customWidth="1"/>
    <col min="9991" max="10245" width="8.88671875" style="1627"/>
    <col min="10246" max="10246" width="34.109375" style="1627" customWidth="1"/>
    <col min="10247" max="10501" width="8.88671875" style="1627"/>
    <col min="10502" max="10502" width="34.109375" style="1627" customWidth="1"/>
    <col min="10503" max="10757" width="8.88671875" style="1627"/>
    <col min="10758" max="10758" width="34.109375" style="1627" customWidth="1"/>
    <col min="10759" max="11013" width="8.88671875" style="1627"/>
    <col min="11014" max="11014" width="34.109375" style="1627" customWidth="1"/>
    <col min="11015" max="11269" width="8.88671875" style="1627"/>
    <col min="11270" max="11270" width="34.109375" style="1627" customWidth="1"/>
    <col min="11271" max="11525" width="8.88671875" style="1627"/>
    <col min="11526" max="11526" width="34.109375" style="1627" customWidth="1"/>
    <col min="11527" max="11781" width="8.88671875" style="1627"/>
    <col min="11782" max="11782" width="34.109375" style="1627" customWidth="1"/>
    <col min="11783" max="12037" width="8.88671875" style="1627"/>
    <col min="12038" max="12038" width="34.109375" style="1627" customWidth="1"/>
    <col min="12039" max="12293" width="8.88671875" style="1627"/>
    <col min="12294" max="12294" width="34.109375" style="1627" customWidth="1"/>
    <col min="12295" max="12549" width="8.88671875" style="1627"/>
    <col min="12550" max="12550" width="34.109375" style="1627" customWidth="1"/>
    <col min="12551" max="12805" width="8.88671875" style="1627"/>
    <col min="12806" max="12806" width="34.109375" style="1627" customWidth="1"/>
    <col min="12807" max="13061" width="8.88671875" style="1627"/>
    <col min="13062" max="13062" width="34.109375" style="1627" customWidth="1"/>
    <col min="13063" max="13317" width="8.88671875" style="1627"/>
    <col min="13318" max="13318" width="34.109375" style="1627" customWidth="1"/>
    <col min="13319" max="13573" width="8.88671875" style="1627"/>
    <col min="13574" max="13574" width="34.109375" style="1627" customWidth="1"/>
    <col min="13575" max="13829" width="8.88671875" style="1627"/>
    <col min="13830" max="13830" width="34.109375" style="1627" customWidth="1"/>
    <col min="13831" max="14085" width="8.88671875" style="1627"/>
    <col min="14086" max="14086" width="34.109375" style="1627" customWidth="1"/>
    <col min="14087" max="14341" width="8.88671875" style="1627"/>
    <col min="14342" max="14342" width="34.109375" style="1627" customWidth="1"/>
    <col min="14343" max="14597" width="8.88671875" style="1627"/>
    <col min="14598" max="14598" width="34.109375" style="1627" customWidth="1"/>
    <col min="14599" max="14853" width="8.88671875" style="1627"/>
    <col min="14854" max="14854" width="34.109375" style="1627" customWidth="1"/>
    <col min="14855" max="15109" width="8.88671875" style="1627"/>
    <col min="15110" max="15110" width="34.109375" style="1627" customWidth="1"/>
    <col min="15111" max="15365" width="8.88671875" style="1627"/>
    <col min="15366" max="15366" width="34.109375" style="1627" customWidth="1"/>
    <col min="15367" max="15621" width="8.88671875" style="1627"/>
    <col min="15622" max="15622" width="34.109375" style="1627" customWidth="1"/>
    <col min="15623" max="15877" width="8.88671875" style="1627"/>
    <col min="15878" max="15878" width="34.109375" style="1627" customWidth="1"/>
    <col min="15879" max="16133" width="8.88671875" style="1627"/>
    <col min="16134" max="16134" width="34.109375" style="1627" customWidth="1"/>
    <col min="16135" max="16384" width="8.88671875" style="1627"/>
  </cols>
  <sheetData>
    <row r="9" spans="1:9" x14ac:dyDescent="0.2">
      <c r="A9" s="1626"/>
      <c r="B9" s="1626"/>
      <c r="C9" s="1626"/>
      <c r="D9" s="1626"/>
      <c r="E9" s="1626"/>
      <c r="F9" s="1626"/>
      <c r="G9" s="1626"/>
      <c r="H9" s="1626"/>
      <c r="I9" s="1626"/>
    </row>
    <row r="21" spans="1:9" ht="33" x14ac:dyDescent="0.2">
      <c r="A21" s="1679" t="s">
        <v>277</v>
      </c>
      <c r="B21" s="1679"/>
      <c r="C21" s="1679"/>
      <c r="D21" s="1679"/>
      <c r="E21" s="1679"/>
      <c r="F21" s="1679"/>
      <c r="G21" s="1679"/>
      <c r="H21" s="1628"/>
      <c r="I21" s="1628"/>
    </row>
  </sheetData>
  <mergeCells count="1">
    <mergeCell ref="A21:G21"/>
  </mergeCells>
  <phoneticPr fontId="8"/>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B92"/>
  <sheetViews>
    <sheetView view="pageBreakPreview" zoomScale="85" zoomScaleNormal="75" zoomScaleSheetLayoutView="85" workbookViewId="0">
      <pane xSplit="3" ySplit="8" topLeftCell="D54"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4.44140625" style="40" bestFit="1" customWidth="1"/>
    <col min="2" max="2" width="1.6640625" style="40" customWidth="1"/>
    <col min="3" max="3" width="11.33203125" style="40" customWidth="1"/>
    <col min="4" max="4" width="4.44140625" style="31" bestFit="1" customWidth="1"/>
    <col min="5" max="5" width="5.44140625" style="31" bestFit="1" customWidth="1"/>
    <col min="6" max="6" width="6.44140625" style="31" bestFit="1" customWidth="1"/>
    <col min="7" max="7" width="6.44140625" style="31" customWidth="1"/>
    <col min="8" max="8" width="6.44140625" style="31" bestFit="1" customWidth="1"/>
    <col min="9" max="9" width="7.44140625" style="31" bestFit="1" customWidth="1"/>
    <col min="10" max="10" width="6.77734375" style="31" bestFit="1" customWidth="1"/>
    <col min="11" max="13" width="7.44140625" style="31" bestFit="1" customWidth="1"/>
    <col min="14" max="16" width="5.44140625" style="31" bestFit="1" customWidth="1"/>
    <col min="17" max="17" width="7.44140625" style="31" bestFit="1" customWidth="1"/>
    <col min="18" max="18" width="5.44140625" style="31" bestFit="1" customWidth="1"/>
    <col min="19" max="19" width="7.44140625" style="31" bestFit="1" customWidth="1"/>
    <col min="20" max="22" width="5.44140625" style="31" bestFit="1" customWidth="1"/>
    <col min="23" max="23" width="7.44140625" style="31" bestFit="1" customWidth="1"/>
    <col min="24" max="24" width="5.44140625" style="31" bestFit="1" customWidth="1"/>
    <col min="25" max="25" width="7.44140625" style="31" bestFit="1" customWidth="1"/>
    <col min="26" max="26" width="5.44140625" style="31" bestFit="1" customWidth="1"/>
    <col min="27" max="27" width="7.44140625" style="31" bestFit="1" customWidth="1"/>
    <col min="28" max="28" width="3.109375" style="31" customWidth="1"/>
    <col min="29" max="16384" width="13.33203125" style="31"/>
  </cols>
  <sheetData>
    <row r="1" spans="1:28" x14ac:dyDescent="0.2">
      <c r="A1" s="1998" t="s">
        <v>446</v>
      </c>
      <c r="B1" s="1998"/>
      <c r="C1" s="1998"/>
      <c r="D1" s="1998"/>
      <c r="E1" s="1998"/>
      <c r="F1" s="1998"/>
      <c r="G1" s="1998"/>
      <c r="H1" s="1998"/>
      <c r="I1" s="1998"/>
      <c r="J1" s="1998"/>
      <c r="K1" s="1998"/>
      <c r="L1" s="1998"/>
      <c r="M1" s="1998"/>
      <c r="N1" s="29"/>
      <c r="O1" s="29"/>
      <c r="P1" s="29"/>
      <c r="Q1" s="29"/>
      <c r="R1" s="29"/>
      <c r="S1" s="29"/>
      <c r="T1" s="29"/>
      <c r="U1" s="29"/>
      <c r="V1" s="29"/>
      <c r="W1" s="29"/>
      <c r="X1" s="29"/>
      <c r="Y1" s="29"/>
      <c r="Z1" s="29"/>
      <c r="AA1" s="29"/>
      <c r="AB1" s="41"/>
    </row>
    <row r="2" spans="1:28" x14ac:dyDescent="0.2">
      <c r="A2" s="35"/>
      <c r="B2" s="35"/>
      <c r="C2" s="1999" t="s">
        <v>447</v>
      </c>
      <c r="D2" s="1999"/>
      <c r="E2" s="1999"/>
      <c r="F2" s="1999"/>
      <c r="G2" s="29"/>
      <c r="H2" s="29"/>
      <c r="I2" s="29"/>
      <c r="J2" s="29"/>
      <c r="K2" s="2000"/>
      <c r="L2" s="2000"/>
      <c r="M2" s="2000"/>
      <c r="N2" s="29"/>
      <c r="O2" s="29"/>
      <c r="P2" s="29"/>
      <c r="Q2" s="29"/>
      <c r="R2" s="29"/>
      <c r="S2" s="29"/>
      <c r="T2" s="29"/>
      <c r="U2" s="29"/>
      <c r="V2" s="29"/>
      <c r="W2" s="29"/>
      <c r="X2" s="29"/>
      <c r="Y2" s="29"/>
      <c r="Z2" s="29"/>
      <c r="AA2" s="29"/>
      <c r="AB2" s="41"/>
    </row>
    <row r="3" spans="1:28" ht="9" customHeight="1" thickBot="1" x14ac:dyDescent="0.25">
      <c r="A3" s="35"/>
      <c r="B3" s="35"/>
      <c r="C3" s="32"/>
      <c r="D3" s="30"/>
      <c r="E3" s="32"/>
      <c r="F3" s="32"/>
      <c r="G3" s="32"/>
      <c r="H3" s="32"/>
      <c r="I3" s="32"/>
      <c r="J3" s="32"/>
      <c r="K3" s="32"/>
      <c r="L3" s="32"/>
      <c r="M3" s="32"/>
      <c r="N3" s="32"/>
      <c r="O3" s="32"/>
      <c r="P3" s="32"/>
      <c r="Q3" s="32"/>
      <c r="R3" s="32"/>
      <c r="S3" s="32"/>
      <c r="T3" s="32"/>
      <c r="U3" s="32"/>
      <c r="V3" s="32"/>
      <c r="W3" s="32"/>
      <c r="X3" s="32"/>
      <c r="Y3" s="32"/>
      <c r="Z3" s="32"/>
      <c r="AA3" s="32"/>
      <c r="AB3" s="41"/>
    </row>
    <row r="4" spans="1:28" ht="15" customHeight="1" x14ac:dyDescent="0.2">
      <c r="A4" s="2019" t="s">
        <v>284</v>
      </c>
      <c r="B4" s="2020"/>
      <c r="C4" s="2021"/>
      <c r="D4" s="1130"/>
      <c r="E4" s="1131"/>
      <c r="F4" s="1131"/>
      <c r="G4" s="1131"/>
      <c r="H4" s="1131"/>
      <c r="I4" s="1130"/>
      <c r="J4" s="1131"/>
      <c r="K4" s="1131"/>
      <c r="L4" s="1131"/>
      <c r="M4" s="1132"/>
      <c r="N4" s="2007" t="s">
        <v>22</v>
      </c>
      <c r="O4" s="1973"/>
      <c r="P4" s="1973"/>
      <c r="Q4" s="1973"/>
      <c r="R4" s="1973"/>
      <c r="S4" s="1973"/>
      <c r="T4" s="1973"/>
      <c r="U4" s="2008"/>
      <c r="V4" s="1972" t="s">
        <v>23</v>
      </c>
      <c r="W4" s="1973"/>
      <c r="X4" s="1973"/>
      <c r="Y4" s="1973"/>
      <c r="Z4" s="1973"/>
      <c r="AA4" s="1974"/>
      <c r="AB4" s="95"/>
    </row>
    <row r="5" spans="1:28" ht="15" customHeight="1" x14ac:dyDescent="0.2">
      <c r="A5" s="2022"/>
      <c r="B5" s="2023"/>
      <c r="C5" s="2024"/>
      <c r="D5" s="1978" t="s">
        <v>24</v>
      </c>
      <c r="E5" s="1979"/>
      <c r="F5" s="1979"/>
      <c r="G5" s="1979"/>
      <c r="H5" s="1980"/>
      <c r="I5" s="1978" t="s">
        <v>448</v>
      </c>
      <c r="J5" s="1979"/>
      <c r="K5" s="1979"/>
      <c r="L5" s="1979"/>
      <c r="M5" s="1981"/>
      <c r="N5" s="2017" t="s">
        <v>449</v>
      </c>
      <c r="O5" s="2018"/>
      <c r="P5" s="1987" t="s">
        <v>450</v>
      </c>
      <c r="Q5" s="1988"/>
      <c r="R5" s="1987" t="s">
        <v>451</v>
      </c>
      <c r="S5" s="1988"/>
      <c r="T5" s="1987" t="s">
        <v>452</v>
      </c>
      <c r="U5" s="1988"/>
      <c r="V5" s="1987" t="s">
        <v>453</v>
      </c>
      <c r="W5" s="1988"/>
      <c r="X5" s="1987" t="s">
        <v>454</v>
      </c>
      <c r="Y5" s="1988"/>
      <c r="Z5" s="1987" t="s">
        <v>455</v>
      </c>
      <c r="AA5" s="1989"/>
      <c r="AB5" s="95"/>
    </row>
    <row r="6" spans="1:28" ht="15" customHeight="1" x14ac:dyDescent="0.2">
      <c r="A6" s="2022"/>
      <c r="B6" s="2023"/>
      <c r="C6" s="2024"/>
      <c r="D6" s="97"/>
      <c r="E6" s="98"/>
      <c r="F6" s="98"/>
      <c r="G6" s="98"/>
      <c r="H6" s="99"/>
      <c r="I6" s="97"/>
      <c r="J6" s="98"/>
      <c r="K6" s="98"/>
      <c r="L6" s="98"/>
      <c r="M6" s="704"/>
      <c r="N6" s="709"/>
      <c r="O6" s="97"/>
      <c r="P6" s="100"/>
      <c r="Q6" s="99"/>
      <c r="R6" s="100"/>
      <c r="S6" s="99"/>
      <c r="T6" s="100"/>
      <c r="U6" s="99"/>
      <c r="V6" s="97"/>
      <c r="W6" s="97"/>
      <c r="X6" s="97"/>
      <c r="Y6" s="97"/>
      <c r="Z6" s="97"/>
      <c r="AA6" s="180"/>
      <c r="AB6" s="95"/>
    </row>
    <row r="7" spans="1:28" ht="15" customHeight="1" x14ac:dyDescent="0.2">
      <c r="A7" s="2022"/>
      <c r="B7" s="2023"/>
      <c r="C7" s="2024"/>
      <c r="D7" s="97"/>
      <c r="E7" s="101" t="s">
        <v>26</v>
      </c>
      <c r="F7" s="97" t="s">
        <v>456</v>
      </c>
      <c r="G7" s="102" t="s">
        <v>457</v>
      </c>
      <c r="H7" s="101" t="s">
        <v>458</v>
      </c>
      <c r="I7" s="97"/>
      <c r="J7" s="101" t="s">
        <v>26</v>
      </c>
      <c r="K7" s="97" t="s">
        <v>456</v>
      </c>
      <c r="L7" s="102" t="s">
        <v>457</v>
      </c>
      <c r="M7" s="154" t="s">
        <v>458</v>
      </c>
      <c r="N7" s="710" t="s">
        <v>459</v>
      </c>
      <c r="O7" s="101" t="s">
        <v>3</v>
      </c>
      <c r="P7" s="33" t="s">
        <v>459</v>
      </c>
      <c r="Q7" s="33" t="s">
        <v>3</v>
      </c>
      <c r="R7" s="33" t="s">
        <v>459</v>
      </c>
      <c r="S7" s="33" t="s">
        <v>3</v>
      </c>
      <c r="T7" s="33" t="s">
        <v>459</v>
      </c>
      <c r="U7" s="33" t="s">
        <v>3</v>
      </c>
      <c r="V7" s="33" t="s">
        <v>459</v>
      </c>
      <c r="W7" s="33" t="s">
        <v>3</v>
      </c>
      <c r="X7" s="33" t="s">
        <v>459</v>
      </c>
      <c r="Y7" s="33" t="s">
        <v>3</v>
      </c>
      <c r="Z7" s="101" t="s">
        <v>459</v>
      </c>
      <c r="AA7" s="181" t="s">
        <v>3</v>
      </c>
      <c r="AB7" s="95"/>
    </row>
    <row r="8" spans="1:28" ht="15" customHeight="1" thickBot="1" x14ac:dyDescent="0.25">
      <c r="A8" s="2022"/>
      <c r="B8" s="2023"/>
      <c r="C8" s="2024"/>
      <c r="D8" s="103"/>
      <c r="E8" s="104" t="s">
        <v>442</v>
      </c>
      <c r="F8" s="105" t="s">
        <v>460</v>
      </c>
      <c r="G8" s="105" t="s">
        <v>458</v>
      </c>
      <c r="H8" s="104" t="s">
        <v>20</v>
      </c>
      <c r="I8" s="103"/>
      <c r="J8" s="104" t="s">
        <v>442</v>
      </c>
      <c r="K8" s="105" t="s">
        <v>460</v>
      </c>
      <c r="L8" s="105" t="s">
        <v>458</v>
      </c>
      <c r="M8" s="155" t="s">
        <v>20</v>
      </c>
      <c r="N8" s="711" t="s">
        <v>29</v>
      </c>
      <c r="O8" s="104" t="s">
        <v>30</v>
      </c>
      <c r="P8" s="106" t="s">
        <v>29</v>
      </c>
      <c r="Q8" s="106" t="s">
        <v>30</v>
      </c>
      <c r="R8" s="106" t="s">
        <v>29</v>
      </c>
      <c r="S8" s="106" t="s">
        <v>30</v>
      </c>
      <c r="T8" s="106" t="s">
        <v>29</v>
      </c>
      <c r="U8" s="106" t="s">
        <v>30</v>
      </c>
      <c r="V8" s="106" t="s">
        <v>29</v>
      </c>
      <c r="W8" s="106" t="s">
        <v>30</v>
      </c>
      <c r="X8" s="106" t="s">
        <v>29</v>
      </c>
      <c r="Y8" s="106" t="s">
        <v>30</v>
      </c>
      <c r="Z8" s="104" t="s">
        <v>29</v>
      </c>
      <c r="AA8" s="181" t="s">
        <v>30</v>
      </c>
      <c r="AB8" s="95"/>
    </row>
    <row r="9" spans="1:28" s="107" customFormat="1" ht="16.5" customHeight="1" thickBot="1" x14ac:dyDescent="0.25">
      <c r="A9" s="2025" t="s">
        <v>296</v>
      </c>
      <c r="B9" s="2026"/>
      <c r="C9" s="2027"/>
      <c r="D9" s="195">
        <f>SUM(D10:D12)</f>
        <v>73</v>
      </c>
      <c r="E9" s="1425">
        <f t="shared" ref="E9:AA9" si="0">SUM(E10:E12)</f>
        <v>30</v>
      </c>
      <c r="F9" s="195">
        <f t="shared" si="0"/>
        <v>19</v>
      </c>
      <c r="G9" s="1425">
        <f t="shared" si="0"/>
        <v>14</v>
      </c>
      <c r="H9" s="1425">
        <f t="shared" si="0"/>
        <v>10</v>
      </c>
      <c r="I9" s="195">
        <f t="shared" si="0"/>
        <v>6728</v>
      </c>
      <c r="J9" s="1425">
        <f t="shared" si="0"/>
        <v>803</v>
      </c>
      <c r="K9" s="195">
        <f t="shared" si="0"/>
        <v>812</v>
      </c>
      <c r="L9" s="195">
        <f t="shared" si="0"/>
        <v>1589</v>
      </c>
      <c r="M9" s="1426">
        <f t="shared" si="0"/>
        <v>3524</v>
      </c>
      <c r="N9" s="1427">
        <f t="shared" si="0"/>
        <v>2</v>
      </c>
      <c r="O9" s="195">
        <f t="shared" si="0"/>
        <v>36</v>
      </c>
      <c r="P9" s="1425">
        <f t="shared" si="0"/>
        <v>54</v>
      </c>
      <c r="Q9" s="195">
        <f t="shared" si="0"/>
        <v>5716</v>
      </c>
      <c r="R9" s="195">
        <f t="shared" si="0"/>
        <v>20</v>
      </c>
      <c r="S9" s="1428">
        <f t="shared" si="0"/>
        <v>975</v>
      </c>
      <c r="T9" s="1428">
        <f t="shared" si="0"/>
        <v>1</v>
      </c>
      <c r="U9" s="1428">
        <f>SUM(U10:U12)</f>
        <v>1</v>
      </c>
      <c r="V9" s="1428">
        <f t="shared" si="0"/>
        <v>32</v>
      </c>
      <c r="W9" s="1429">
        <f t="shared" si="0"/>
        <v>2521</v>
      </c>
      <c r="X9" s="1429">
        <f t="shared" si="0"/>
        <v>15</v>
      </c>
      <c r="Y9" s="1429">
        <f t="shared" si="0"/>
        <v>773</v>
      </c>
      <c r="Z9" s="1429">
        <f t="shared" si="0"/>
        <v>66</v>
      </c>
      <c r="AA9" s="1430">
        <f t="shared" si="0"/>
        <v>3442</v>
      </c>
      <c r="AB9" s="115"/>
    </row>
    <row r="10" spans="1:28" s="107" customFormat="1" ht="16.5" customHeight="1" x14ac:dyDescent="0.2">
      <c r="A10" s="1993" t="s">
        <v>297</v>
      </c>
      <c r="B10" s="1994"/>
      <c r="C10" s="1995"/>
      <c r="D10" s="1392">
        <f>SUM(D13:D15)</f>
        <v>42</v>
      </c>
      <c r="E10" s="1393">
        <f t="shared" ref="E10:AA10" si="1">SUM(E13:E15)</f>
        <v>13</v>
      </c>
      <c r="F10" s="1392">
        <f t="shared" si="1"/>
        <v>15</v>
      </c>
      <c r="G10" s="1393">
        <f t="shared" si="1"/>
        <v>10</v>
      </c>
      <c r="H10" s="1393">
        <f t="shared" si="1"/>
        <v>4</v>
      </c>
      <c r="I10" s="1392">
        <f t="shared" si="1"/>
        <v>3518</v>
      </c>
      <c r="J10" s="1393">
        <f t="shared" si="1"/>
        <v>435</v>
      </c>
      <c r="K10" s="1392">
        <f t="shared" si="1"/>
        <v>679</v>
      </c>
      <c r="L10" s="1392">
        <f t="shared" si="1"/>
        <v>962</v>
      </c>
      <c r="M10" s="1394">
        <f t="shared" si="1"/>
        <v>1442</v>
      </c>
      <c r="N10" s="1396">
        <f t="shared" si="1"/>
        <v>2</v>
      </c>
      <c r="O10" s="1392">
        <f t="shared" si="1"/>
        <v>36</v>
      </c>
      <c r="P10" s="1393">
        <f t="shared" si="1"/>
        <v>42</v>
      </c>
      <c r="Q10" s="1392">
        <f t="shared" si="1"/>
        <v>3481</v>
      </c>
      <c r="R10" s="712">
        <f t="shared" si="1"/>
        <v>0</v>
      </c>
      <c r="S10" s="1392">
        <f t="shared" si="1"/>
        <v>0</v>
      </c>
      <c r="T10" s="1392">
        <f t="shared" si="1"/>
        <v>1</v>
      </c>
      <c r="U10" s="1392">
        <f t="shared" si="1"/>
        <v>1</v>
      </c>
      <c r="V10" s="1393">
        <f t="shared" si="1"/>
        <v>21</v>
      </c>
      <c r="W10" s="1393">
        <f t="shared" si="1"/>
        <v>781</v>
      </c>
      <c r="X10" s="1393">
        <f t="shared" si="1"/>
        <v>12</v>
      </c>
      <c r="Y10" s="1393">
        <f>SUM(Y13:Y15)</f>
        <v>553</v>
      </c>
      <c r="Z10" s="1393">
        <f t="shared" si="1"/>
        <v>40</v>
      </c>
      <c r="AA10" s="1397">
        <f t="shared" si="1"/>
        <v>2184</v>
      </c>
      <c r="AB10" s="115"/>
    </row>
    <row r="11" spans="1:28" s="107" customFormat="1" ht="16.5" customHeight="1" x14ac:dyDescent="0.2">
      <c r="A11" s="2003" t="s">
        <v>298</v>
      </c>
      <c r="B11" s="2004"/>
      <c r="C11" s="2005"/>
      <c r="D11" s="1398">
        <f>SUM(D16:D17)</f>
        <v>20</v>
      </c>
      <c r="E11" s="1399">
        <f t="shared" ref="E11:AA11" si="2">SUM(E16:E17)</f>
        <v>13</v>
      </c>
      <c r="F11" s="1398">
        <f t="shared" si="2"/>
        <v>3</v>
      </c>
      <c r="G11" s="1399">
        <f t="shared" si="2"/>
        <v>3</v>
      </c>
      <c r="H11" s="1399">
        <f t="shared" si="2"/>
        <v>1</v>
      </c>
      <c r="I11" s="1398">
        <f t="shared" si="2"/>
        <v>1039</v>
      </c>
      <c r="J11" s="1399">
        <f t="shared" si="2"/>
        <v>322</v>
      </c>
      <c r="K11" s="1398">
        <f t="shared" si="2"/>
        <v>3</v>
      </c>
      <c r="L11" s="1398">
        <f t="shared" si="2"/>
        <v>427</v>
      </c>
      <c r="M11" s="1400">
        <f t="shared" si="2"/>
        <v>287</v>
      </c>
      <c r="N11" s="1402">
        <f t="shared" si="2"/>
        <v>0</v>
      </c>
      <c r="O11" s="1398">
        <f t="shared" si="2"/>
        <v>0</v>
      </c>
      <c r="P11" s="1399">
        <f t="shared" si="2"/>
        <v>1</v>
      </c>
      <c r="Q11" s="1398">
        <f t="shared" si="2"/>
        <v>64</v>
      </c>
      <c r="R11" s="1398">
        <f t="shared" si="2"/>
        <v>20</v>
      </c>
      <c r="S11" s="1398">
        <f t="shared" si="2"/>
        <v>975</v>
      </c>
      <c r="T11" s="1399">
        <f t="shared" si="2"/>
        <v>0</v>
      </c>
      <c r="U11" s="1399">
        <f t="shared" si="2"/>
        <v>0</v>
      </c>
      <c r="V11" s="1399">
        <f t="shared" si="2"/>
        <v>4</v>
      </c>
      <c r="W11" s="1399">
        <f t="shared" si="2"/>
        <v>164</v>
      </c>
      <c r="X11" s="1399">
        <f t="shared" si="2"/>
        <v>1</v>
      </c>
      <c r="Y11" s="1399">
        <f t="shared" si="2"/>
        <v>38</v>
      </c>
      <c r="Z11" s="1399">
        <f t="shared" si="2"/>
        <v>19</v>
      </c>
      <c r="AA11" s="1403">
        <f t="shared" si="2"/>
        <v>837</v>
      </c>
      <c r="AB11" s="115"/>
    </row>
    <row r="12" spans="1:28" s="107" customFormat="1" ht="16.5" customHeight="1" thickBot="1" x14ac:dyDescent="0.25">
      <c r="A12" s="2014" t="s">
        <v>299</v>
      </c>
      <c r="B12" s="2015"/>
      <c r="C12" s="2016"/>
      <c r="D12" s="1404">
        <f>SUM(D18:D19)</f>
        <v>11</v>
      </c>
      <c r="E12" s="1404">
        <f>SUM(E18:E19)</f>
        <v>4</v>
      </c>
      <c r="F12" s="1404">
        <f>SUM(F18:F19)</f>
        <v>1</v>
      </c>
      <c r="G12" s="1405">
        <f t="shared" ref="G12:AA12" si="3">SUM(G18:G19)</f>
        <v>1</v>
      </c>
      <c r="H12" s="1405">
        <f t="shared" si="3"/>
        <v>5</v>
      </c>
      <c r="I12" s="1404">
        <f>SUM(I18:I19)</f>
        <v>2171</v>
      </c>
      <c r="J12" s="1404">
        <f t="shared" si="3"/>
        <v>46</v>
      </c>
      <c r="K12" s="1404">
        <f t="shared" si="3"/>
        <v>130</v>
      </c>
      <c r="L12" s="1404">
        <f t="shared" si="3"/>
        <v>200</v>
      </c>
      <c r="M12" s="1406">
        <f t="shared" si="3"/>
        <v>1795</v>
      </c>
      <c r="N12" s="1408">
        <f t="shared" si="3"/>
        <v>0</v>
      </c>
      <c r="O12" s="1404">
        <f t="shared" si="3"/>
        <v>0</v>
      </c>
      <c r="P12" s="1405">
        <f t="shared" si="3"/>
        <v>11</v>
      </c>
      <c r="Q12" s="1404">
        <f t="shared" si="3"/>
        <v>2171</v>
      </c>
      <c r="R12" s="1404">
        <f t="shared" si="3"/>
        <v>0</v>
      </c>
      <c r="S12" s="1404">
        <f t="shared" si="3"/>
        <v>0</v>
      </c>
      <c r="T12" s="1404">
        <f>SUM(T18:T19)</f>
        <v>0</v>
      </c>
      <c r="U12" s="1404">
        <f>SUM(U18:U19)</f>
        <v>0</v>
      </c>
      <c r="V12" s="1405">
        <f t="shared" si="3"/>
        <v>7</v>
      </c>
      <c r="W12" s="1405">
        <f t="shared" si="3"/>
        <v>1576</v>
      </c>
      <c r="X12" s="1405">
        <f t="shared" si="3"/>
        <v>2</v>
      </c>
      <c r="Y12" s="1405">
        <f t="shared" si="3"/>
        <v>182</v>
      </c>
      <c r="Z12" s="1405">
        <f t="shared" si="3"/>
        <v>7</v>
      </c>
      <c r="AA12" s="1409">
        <f t="shared" si="3"/>
        <v>421</v>
      </c>
      <c r="AB12" s="115"/>
    </row>
    <row r="13" spans="1:28" s="311" customFormat="1" ht="16.5" customHeight="1" x14ac:dyDescent="0.2">
      <c r="A13" s="2009" t="s">
        <v>300</v>
      </c>
      <c r="B13" s="2012" t="s">
        <v>301</v>
      </c>
      <c r="C13" s="1847"/>
      <c r="D13" s="1431">
        <f t="shared" ref="D13:AA13" si="4">SUM(D22,D26,D30)</f>
        <v>25</v>
      </c>
      <c r="E13" s="1432">
        <f t="shared" si="4"/>
        <v>7</v>
      </c>
      <c r="F13" s="1431">
        <f t="shared" si="4"/>
        <v>10</v>
      </c>
      <c r="G13" s="1432">
        <f t="shared" si="4"/>
        <v>6</v>
      </c>
      <c r="H13" s="1432">
        <f t="shared" si="4"/>
        <v>2</v>
      </c>
      <c r="I13" s="1431">
        <f>SUM(I22,I26,I30)</f>
        <v>1983</v>
      </c>
      <c r="J13" s="1432">
        <f t="shared" si="4"/>
        <v>246</v>
      </c>
      <c r="K13" s="1431">
        <f t="shared" si="4"/>
        <v>368</v>
      </c>
      <c r="L13" s="1410">
        <f t="shared" si="4"/>
        <v>401</v>
      </c>
      <c r="M13" s="1412">
        <f t="shared" si="4"/>
        <v>968</v>
      </c>
      <c r="N13" s="1414">
        <f t="shared" si="4"/>
        <v>1</v>
      </c>
      <c r="O13" s="1410">
        <f t="shared" si="4"/>
        <v>13</v>
      </c>
      <c r="P13" s="1411">
        <f t="shared" si="4"/>
        <v>25</v>
      </c>
      <c r="Q13" s="1410">
        <f t="shared" si="4"/>
        <v>1970</v>
      </c>
      <c r="R13" s="1410">
        <f t="shared" si="4"/>
        <v>0</v>
      </c>
      <c r="S13" s="1410">
        <f t="shared" si="4"/>
        <v>0</v>
      </c>
      <c r="T13" s="1410">
        <f t="shared" si="4"/>
        <v>0</v>
      </c>
      <c r="U13" s="1410">
        <f t="shared" si="4"/>
        <v>0</v>
      </c>
      <c r="V13" s="1411">
        <f t="shared" si="4"/>
        <v>15</v>
      </c>
      <c r="W13" s="1411">
        <f t="shared" si="4"/>
        <v>515</v>
      </c>
      <c r="X13" s="1411">
        <f t="shared" si="4"/>
        <v>11</v>
      </c>
      <c r="Y13" s="1411">
        <f t="shared" si="4"/>
        <v>551</v>
      </c>
      <c r="Z13" s="1411">
        <f t="shared" si="4"/>
        <v>24</v>
      </c>
      <c r="AA13" s="1415">
        <f t="shared" si="4"/>
        <v>917</v>
      </c>
      <c r="AB13" s="310"/>
    </row>
    <row r="14" spans="1:28" s="107" customFormat="1" ht="16.5" customHeight="1" x14ac:dyDescent="0.2">
      <c r="A14" s="2010"/>
      <c r="B14" s="2013" t="s">
        <v>302</v>
      </c>
      <c r="C14" s="2004"/>
      <c r="D14" s="1433">
        <f>SUM(D31,D35,D44)</f>
        <v>14</v>
      </c>
      <c r="E14" s="1433">
        <f t="shared" ref="E14:W14" si="5">SUM(E31,E35,E44)</f>
        <v>6</v>
      </c>
      <c r="F14" s="1433">
        <f t="shared" si="5"/>
        <v>4</v>
      </c>
      <c r="G14" s="1433">
        <f t="shared" si="5"/>
        <v>2</v>
      </c>
      <c r="H14" s="1433">
        <f t="shared" si="5"/>
        <v>2</v>
      </c>
      <c r="I14" s="1433">
        <f t="shared" si="5"/>
        <v>1210</v>
      </c>
      <c r="J14" s="1433">
        <f t="shared" si="5"/>
        <v>189</v>
      </c>
      <c r="K14" s="1433">
        <f t="shared" si="5"/>
        <v>236</v>
      </c>
      <c r="L14" s="1434">
        <f t="shared" si="5"/>
        <v>311</v>
      </c>
      <c r="M14" s="1400">
        <f t="shared" si="5"/>
        <v>474</v>
      </c>
      <c r="N14" s="1402">
        <f t="shared" si="5"/>
        <v>0</v>
      </c>
      <c r="O14" s="1398">
        <f t="shared" si="5"/>
        <v>0</v>
      </c>
      <c r="P14" s="1399">
        <f t="shared" si="5"/>
        <v>14</v>
      </c>
      <c r="Q14" s="1398">
        <f t="shared" si="5"/>
        <v>1210</v>
      </c>
      <c r="R14" s="1400">
        <f t="shared" si="5"/>
        <v>0</v>
      </c>
      <c r="S14" s="1435">
        <f t="shared" si="5"/>
        <v>0</v>
      </c>
      <c r="T14" s="1435">
        <f t="shared" si="5"/>
        <v>0</v>
      </c>
      <c r="U14" s="1435">
        <f t="shared" si="5"/>
        <v>0</v>
      </c>
      <c r="V14" s="1436">
        <f t="shared" si="5"/>
        <v>3</v>
      </c>
      <c r="W14" s="1399">
        <f t="shared" si="5"/>
        <v>92</v>
      </c>
      <c r="X14" s="1400">
        <f>SUM(X31,X35,X44)</f>
        <v>0</v>
      </c>
      <c r="Y14" s="1400">
        <f>SUM(Y31,Y35,Y44)</f>
        <v>0</v>
      </c>
      <c r="Z14" s="1436">
        <f>SUM(Z31,Z35,Z44)</f>
        <v>13</v>
      </c>
      <c r="AA14" s="1403">
        <f>SUM(AA31,AA35,AA44)</f>
        <v>1118</v>
      </c>
      <c r="AB14" s="115"/>
    </row>
    <row r="15" spans="1:28" s="107" customFormat="1" ht="16.5" customHeight="1" x14ac:dyDescent="0.2">
      <c r="A15" s="2010"/>
      <c r="B15" s="2013" t="s">
        <v>303</v>
      </c>
      <c r="C15" s="2004"/>
      <c r="D15" s="1433">
        <f t="shared" ref="D15:AA15" si="6">SUM(D54)</f>
        <v>3</v>
      </c>
      <c r="E15" s="1433">
        <f t="shared" si="6"/>
        <v>0</v>
      </c>
      <c r="F15" s="1433">
        <f t="shared" si="6"/>
        <v>1</v>
      </c>
      <c r="G15" s="1433">
        <f t="shared" si="6"/>
        <v>2</v>
      </c>
      <c r="H15" s="1433">
        <f t="shared" si="6"/>
        <v>0</v>
      </c>
      <c r="I15" s="1433">
        <f t="shared" si="6"/>
        <v>325</v>
      </c>
      <c r="J15" s="1433">
        <f t="shared" si="6"/>
        <v>0</v>
      </c>
      <c r="K15" s="1433">
        <f t="shared" si="6"/>
        <v>75</v>
      </c>
      <c r="L15" s="1434">
        <f t="shared" si="6"/>
        <v>250</v>
      </c>
      <c r="M15" s="1400">
        <f t="shared" si="6"/>
        <v>0</v>
      </c>
      <c r="N15" s="1402">
        <f t="shared" si="6"/>
        <v>1</v>
      </c>
      <c r="O15" s="1398">
        <f t="shared" si="6"/>
        <v>23</v>
      </c>
      <c r="P15" s="1399">
        <f t="shared" si="6"/>
        <v>3</v>
      </c>
      <c r="Q15" s="1398">
        <f t="shared" si="6"/>
        <v>301</v>
      </c>
      <c r="R15" s="1400">
        <f t="shared" si="6"/>
        <v>0</v>
      </c>
      <c r="S15" s="1435">
        <f t="shared" si="6"/>
        <v>0</v>
      </c>
      <c r="T15" s="1435">
        <f t="shared" si="6"/>
        <v>1</v>
      </c>
      <c r="U15" s="1435">
        <f t="shared" si="6"/>
        <v>1</v>
      </c>
      <c r="V15" s="1436">
        <f t="shared" si="6"/>
        <v>3</v>
      </c>
      <c r="W15" s="1399">
        <f t="shared" si="6"/>
        <v>174</v>
      </c>
      <c r="X15" s="1400">
        <f t="shared" si="6"/>
        <v>1</v>
      </c>
      <c r="Y15" s="1435">
        <f t="shared" si="6"/>
        <v>2</v>
      </c>
      <c r="Z15" s="1436">
        <f t="shared" si="6"/>
        <v>3</v>
      </c>
      <c r="AA15" s="1403">
        <f t="shared" si="6"/>
        <v>149</v>
      </c>
      <c r="AB15" s="115"/>
    </row>
    <row r="16" spans="1:28" s="107" customFormat="1" ht="16.5" customHeight="1" x14ac:dyDescent="0.2">
      <c r="A16" s="2010"/>
      <c r="B16" s="2013" t="s">
        <v>298</v>
      </c>
      <c r="C16" s="2004"/>
      <c r="D16" s="1433">
        <f t="shared" ref="D16:AA16" si="7">SUM(D58,D62,D70)</f>
        <v>13</v>
      </c>
      <c r="E16" s="1433">
        <f t="shared" si="7"/>
        <v>9</v>
      </c>
      <c r="F16" s="1433">
        <f t="shared" si="7"/>
        <v>3</v>
      </c>
      <c r="G16" s="1433">
        <f t="shared" si="7"/>
        <v>0</v>
      </c>
      <c r="H16" s="1433">
        <f t="shared" si="7"/>
        <v>1</v>
      </c>
      <c r="I16" s="1433">
        <f t="shared" si="7"/>
        <v>488</v>
      </c>
      <c r="J16" s="1433">
        <f t="shared" si="7"/>
        <v>198</v>
      </c>
      <c r="K16" s="1433">
        <f t="shared" si="7"/>
        <v>3</v>
      </c>
      <c r="L16" s="1434">
        <f t="shared" si="7"/>
        <v>0</v>
      </c>
      <c r="M16" s="1400">
        <f t="shared" si="7"/>
        <v>287</v>
      </c>
      <c r="N16" s="1402">
        <f t="shared" si="7"/>
        <v>0</v>
      </c>
      <c r="O16" s="1398">
        <f t="shared" si="7"/>
        <v>0</v>
      </c>
      <c r="P16" s="1399">
        <f t="shared" si="7"/>
        <v>0</v>
      </c>
      <c r="Q16" s="1398">
        <f t="shared" si="7"/>
        <v>0</v>
      </c>
      <c r="R16" s="1400">
        <f t="shared" si="7"/>
        <v>13</v>
      </c>
      <c r="S16" s="1435">
        <f t="shared" si="7"/>
        <v>488</v>
      </c>
      <c r="T16" s="1435">
        <f t="shared" si="7"/>
        <v>0</v>
      </c>
      <c r="U16" s="1435">
        <f t="shared" si="7"/>
        <v>0</v>
      </c>
      <c r="V16" s="1436">
        <f t="shared" si="7"/>
        <v>2</v>
      </c>
      <c r="W16" s="1399">
        <f t="shared" si="7"/>
        <v>136</v>
      </c>
      <c r="X16" s="1400">
        <f t="shared" si="7"/>
        <v>0</v>
      </c>
      <c r="Y16" s="1435">
        <f t="shared" si="7"/>
        <v>0</v>
      </c>
      <c r="Z16" s="1436">
        <f t="shared" si="7"/>
        <v>12</v>
      </c>
      <c r="AA16" s="1403">
        <f t="shared" si="7"/>
        <v>352</v>
      </c>
      <c r="AB16" s="115"/>
    </row>
    <row r="17" spans="1:28" s="107" customFormat="1" ht="16.5" customHeight="1" x14ac:dyDescent="0.2">
      <c r="A17" s="2010"/>
      <c r="B17" s="1724" t="s">
        <v>304</v>
      </c>
      <c r="C17" s="1739"/>
      <c r="D17" s="1437">
        <f>SUM(D74)</f>
        <v>7</v>
      </c>
      <c r="E17" s="1437">
        <f>SUM(E74)</f>
        <v>4</v>
      </c>
      <c r="F17" s="1437">
        <f t="shared" ref="F17:Y17" si="8">SUM(F74)</f>
        <v>0</v>
      </c>
      <c r="G17" s="1437">
        <f t="shared" si="8"/>
        <v>3</v>
      </c>
      <c r="H17" s="1437">
        <f t="shared" si="8"/>
        <v>0</v>
      </c>
      <c r="I17" s="1437">
        <f t="shared" si="8"/>
        <v>551</v>
      </c>
      <c r="J17" s="1437">
        <f t="shared" si="8"/>
        <v>124</v>
      </c>
      <c r="K17" s="1437">
        <f t="shared" si="8"/>
        <v>0</v>
      </c>
      <c r="L17" s="1438">
        <f t="shared" si="8"/>
        <v>427</v>
      </c>
      <c r="M17" s="1418">
        <f t="shared" si="8"/>
        <v>0</v>
      </c>
      <c r="N17" s="1420">
        <f t="shared" si="8"/>
        <v>0</v>
      </c>
      <c r="O17" s="1416">
        <f t="shared" si="8"/>
        <v>0</v>
      </c>
      <c r="P17" s="1416">
        <f t="shared" si="8"/>
        <v>1</v>
      </c>
      <c r="Q17" s="1416">
        <f t="shared" si="8"/>
        <v>64</v>
      </c>
      <c r="R17" s="1418">
        <f t="shared" si="8"/>
        <v>7</v>
      </c>
      <c r="S17" s="1439">
        <f t="shared" si="8"/>
        <v>487</v>
      </c>
      <c r="T17" s="1439">
        <f t="shared" si="8"/>
        <v>0</v>
      </c>
      <c r="U17" s="1439">
        <f t="shared" si="8"/>
        <v>0</v>
      </c>
      <c r="V17" s="1439">
        <f t="shared" si="8"/>
        <v>2</v>
      </c>
      <c r="W17" s="1440">
        <f t="shared" si="8"/>
        <v>28</v>
      </c>
      <c r="X17" s="1418">
        <f t="shared" si="8"/>
        <v>1</v>
      </c>
      <c r="Y17" s="1438">
        <f t="shared" si="8"/>
        <v>38</v>
      </c>
      <c r="Z17" s="1417">
        <f>SUM(Z74)</f>
        <v>7</v>
      </c>
      <c r="AA17" s="1421">
        <f>SUM(AA74)</f>
        <v>485</v>
      </c>
      <c r="AB17" s="115"/>
    </row>
    <row r="18" spans="1:28" s="107" customFormat="1" ht="16.5" customHeight="1" x14ac:dyDescent="0.2">
      <c r="A18" s="2010"/>
      <c r="B18" s="2013" t="s">
        <v>305</v>
      </c>
      <c r="C18" s="2004"/>
      <c r="D18" s="1433">
        <f t="shared" ref="D18:AA18" si="9">SUM(D79,D88)</f>
        <v>7</v>
      </c>
      <c r="E18" s="1433">
        <f>SUM(E79,E88)</f>
        <v>4</v>
      </c>
      <c r="F18" s="1433">
        <f t="shared" si="9"/>
        <v>1</v>
      </c>
      <c r="G18" s="1433">
        <f t="shared" si="9"/>
        <v>0</v>
      </c>
      <c r="H18" s="1433">
        <f t="shared" si="9"/>
        <v>2</v>
      </c>
      <c r="I18" s="1433">
        <f>SUM(I79,I88)</f>
        <v>671</v>
      </c>
      <c r="J18" s="1433">
        <f t="shared" si="9"/>
        <v>46</v>
      </c>
      <c r="K18" s="1433">
        <f t="shared" si="9"/>
        <v>130</v>
      </c>
      <c r="L18" s="1434">
        <f t="shared" si="9"/>
        <v>0</v>
      </c>
      <c r="M18" s="1400">
        <f t="shared" si="9"/>
        <v>495</v>
      </c>
      <c r="N18" s="1402">
        <f t="shared" si="9"/>
        <v>0</v>
      </c>
      <c r="O18" s="1398">
        <f t="shared" si="9"/>
        <v>0</v>
      </c>
      <c r="P18" s="1399">
        <f t="shared" si="9"/>
        <v>7</v>
      </c>
      <c r="Q18" s="1398">
        <f t="shared" si="9"/>
        <v>671</v>
      </c>
      <c r="R18" s="1400">
        <f t="shared" si="9"/>
        <v>0</v>
      </c>
      <c r="S18" s="1435">
        <f t="shared" si="9"/>
        <v>0</v>
      </c>
      <c r="T18" s="1435">
        <f t="shared" si="9"/>
        <v>0</v>
      </c>
      <c r="U18" s="1435">
        <f t="shared" si="9"/>
        <v>0</v>
      </c>
      <c r="V18" s="1401">
        <f t="shared" si="9"/>
        <v>3</v>
      </c>
      <c r="W18" s="1436">
        <f t="shared" si="9"/>
        <v>253</v>
      </c>
      <c r="X18" s="1399">
        <f t="shared" si="9"/>
        <v>1</v>
      </c>
      <c r="Y18" s="1399">
        <f t="shared" si="9"/>
        <v>5</v>
      </c>
      <c r="Z18" s="1399">
        <f t="shared" si="9"/>
        <v>7</v>
      </c>
      <c r="AA18" s="1403">
        <f t="shared" si="9"/>
        <v>421</v>
      </c>
      <c r="AB18" s="115"/>
    </row>
    <row r="19" spans="1:28" s="107" customFormat="1" ht="16.5" customHeight="1" thickBot="1" x14ac:dyDescent="0.25">
      <c r="A19" s="2011"/>
      <c r="B19" s="2001" t="s">
        <v>306</v>
      </c>
      <c r="C19" s="2002"/>
      <c r="D19" s="195">
        <f>SUM(D89)</f>
        <v>4</v>
      </c>
      <c r="E19" s="195">
        <f t="shared" ref="E19:AA19" si="10">SUM(E89)</f>
        <v>0</v>
      </c>
      <c r="F19" s="195">
        <f t="shared" si="10"/>
        <v>0</v>
      </c>
      <c r="G19" s="1425">
        <f t="shared" si="10"/>
        <v>1</v>
      </c>
      <c r="H19" s="1425">
        <f t="shared" si="10"/>
        <v>3</v>
      </c>
      <c r="I19" s="195">
        <f t="shared" si="10"/>
        <v>1500</v>
      </c>
      <c r="J19" s="195">
        <f t="shared" si="10"/>
        <v>0</v>
      </c>
      <c r="K19" s="195">
        <f t="shared" si="10"/>
        <v>0</v>
      </c>
      <c r="L19" s="1404">
        <f t="shared" si="10"/>
        <v>200</v>
      </c>
      <c r="M19" s="1406">
        <f t="shared" si="10"/>
        <v>1300</v>
      </c>
      <c r="N19" s="1408">
        <f t="shared" si="10"/>
        <v>0</v>
      </c>
      <c r="O19" s="1404">
        <f t="shared" si="10"/>
        <v>0</v>
      </c>
      <c r="P19" s="1405">
        <f t="shared" si="10"/>
        <v>4</v>
      </c>
      <c r="Q19" s="1404">
        <f t="shared" si="10"/>
        <v>1500</v>
      </c>
      <c r="R19" s="1404">
        <f t="shared" si="10"/>
        <v>0</v>
      </c>
      <c r="S19" s="1404">
        <f t="shared" si="10"/>
        <v>0</v>
      </c>
      <c r="T19" s="1404">
        <f t="shared" si="10"/>
        <v>0</v>
      </c>
      <c r="U19" s="1404">
        <f t="shared" si="10"/>
        <v>0</v>
      </c>
      <c r="V19" s="1405">
        <f t="shared" si="10"/>
        <v>4</v>
      </c>
      <c r="W19" s="1405">
        <f t="shared" si="10"/>
        <v>1323</v>
      </c>
      <c r="X19" s="1405">
        <f t="shared" si="10"/>
        <v>1</v>
      </c>
      <c r="Y19" s="1405">
        <f t="shared" si="10"/>
        <v>177</v>
      </c>
      <c r="Z19" s="1405">
        <f t="shared" si="10"/>
        <v>0</v>
      </c>
      <c r="AA19" s="1409">
        <f t="shared" si="10"/>
        <v>0</v>
      </c>
      <c r="AB19" s="115"/>
    </row>
    <row r="20" spans="1:28" ht="16.5" customHeight="1" x14ac:dyDescent="0.2">
      <c r="A20" s="1975" t="s">
        <v>307</v>
      </c>
      <c r="B20" s="2006" t="s">
        <v>308</v>
      </c>
      <c r="C20" s="2006"/>
      <c r="D20" s="78">
        <f>SUM(E20:H20)</f>
        <v>3</v>
      </c>
      <c r="E20" s="78"/>
      <c r="F20" s="78">
        <v>2</v>
      </c>
      <c r="G20" s="78"/>
      <c r="H20" s="78">
        <v>1</v>
      </c>
      <c r="I20" s="111">
        <f>SUM(J20:M20)</f>
        <v>516</v>
      </c>
      <c r="J20" s="78"/>
      <c r="K20" s="78">
        <v>171</v>
      </c>
      <c r="L20" s="78"/>
      <c r="M20" s="170">
        <v>345</v>
      </c>
      <c r="N20" s="699"/>
      <c r="O20" s="78"/>
      <c r="P20" s="78">
        <v>3</v>
      </c>
      <c r="Q20" s="78">
        <v>516</v>
      </c>
      <c r="R20" s="78"/>
      <c r="S20" s="78"/>
      <c r="T20" s="78"/>
      <c r="U20" s="78"/>
      <c r="V20" s="78">
        <v>1</v>
      </c>
      <c r="W20" s="78">
        <v>19</v>
      </c>
      <c r="X20" s="78">
        <v>3</v>
      </c>
      <c r="Y20" s="78">
        <v>249</v>
      </c>
      <c r="Z20" s="78">
        <v>3</v>
      </c>
      <c r="AA20" s="146">
        <v>248</v>
      </c>
      <c r="AB20" s="95"/>
    </row>
    <row r="21" spans="1:28" ht="16.5" customHeight="1" thickBot="1" x14ac:dyDescent="0.25">
      <c r="A21" s="1976"/>
      <c r="B21" s="1990" t="s">
        <v>309</v>
      </c>
      <c r="C21" s="1990"/>
      <c r="D21" s="61">
        <f>SUM(E21:H21)</f>
        <v>1</v>
      </c>
      <c r="E21" s="61">
        <v>1</v>
      </c>
      <c r="F21" s="61"/>
      <c r="G21" s="61"/>
      <c r="H21" s="61"/>
      <c r="I21" s="36">
        <f>SUM(J21:M21)</f>
        <v>18</v>
      </c>
      <c r="J21" s="64">
        <v>18</v>
      </c>
      <c r="K21" s="61"/>
      <c r="L21" s="61"/>
      <c r="M21" s="169"/>
      <c r="N21" s="697"/>
      <c r="O21" s="61"/>
      <c r="P21" s="61">
        <v>1</v>
      </c>
      <c r="Q21" s="61">
        <v>18</v>
      </c>
      <c r="R21" s="61"/>
      <c r="S21" s="61"/>
      <c r="T21" s="61"/>
      <c r="U21" s="61"/>
      <c r="V21" s="61"/>
      <c r="W21" s="61"/>
      <c r="X21" s="61"/>
      <c r="Y21" s="61"/>
      <c r="Z21" s="61">
        <v>1</v>
      </c>
      <c r="AA21" s="86">
        <v>18</v>
      </c>
      <c r="AB21" s="95"/>
    </row>
    <row r="22" spans="1:28" ht="16.5" customHeight="1" thickTop="1" thickBot="1" x14ac:dyDescent="0.25">
      <c r="A22" s="1986"/>
      <c r="B22" s="1991" t="s">
        <v>275</v>
      </c>
      <c r="C22" s="1992"/>
      <c r="D22" s="109">
        <f>SUM(D20:D21)</f>
        <v>4</v>
      </c>
      <c r="E22" s="109">
        <f t="shared" ref="E22:AA22" si="11">SUM(E20:E21)</f>
        <v>1</v>
      </c>
      <c r="F22" s="109">
        <f t="shared" si="11"/>
        <v>2</v>
      </c>
      <c r="G22" s="109">
        <f t="shared" si="11"/>
        <v>0</v>
      </c>
      <c r="H22" s="109">
        <f t="shared" si="11"/>
        <v>1</v>
      </c>
      <c r="I22" s="109">
        <f t="shared" si="11"/>
        <v>534</v>
      </c>
      <c r="J22" s="109">
        <f t="shared" si="11"/>
        <v>18</v>
      </c>
      <c r="K22" s="109">
        <f t="shared" si="11"/>
        <v>171</v>
      </c>
      <c r="L22" s="109">
        <f t="shared" si="11"/>
        <v>0</v>
      </c>
      <c r="M22" s="705">
        <f t="shared" si="11"/>
        <v>345</v>
      </c>
      <c r="N22" s="713">
        <f t="shared" si="11"/>
        <v>0</v>
      </c>
      <c r="O22" s="109">
        <f t="shared" si="11"/>
        <v>0</v>
      </c>
      <c r="P22" s="109">
        <f t="shared" si="11"/>
        <v>4</v>
      </c>
      <c r="Q22" s="109">
        <f t="shared" si="11"/>
        <v>534</v>
      </c>
      <c r="R22" s="109">
        <f t="shared" si="11"/>
        <v>0</v>
      </c>
      <c r="S22" s="109">
        <f t="shared" si="11"/>
        <v>0</v>
      </c>
      <c r="T22" s="109">
        <f t="shared" si="11"/>
        <v>0</v>
      </c>
      <c r="U22" s="109">
        <f t="shared" si="11"/>
        <v>0</v>
      </c>
      <c r="V22" s="109">
        <f t="shared" si="11"/>
        <v>1</v>
      </c>
      <c r="W22" s="109">
        <f t="shared" si="11"/>
        <v>19</v>
      </c>
      <c r="X22" s="109">
        <f t="shared" si="11"/>
        <v>3</v>
      </c>
      <c r="Y22" s="109">
        <f t="shared" si="11"/>
        <v>249</v>
      </c>
      <c r="Z22" s="109">
        <f t="shared" si="11"/>
        <v>4</v>
      </c>
      <c r="AA22" s="145">
        <f t="shared" si="11"/>
        <v>266</v>
      </c>
      <c r="AB22" s="43"/>
    </row>
    <row r="23" spans="1:28" ht="16.5" customHeight="1" x14ac:dyDescent="0.2">
      <c r="A23" s="1975" t="s">
        <v>310</v>
      </c>
      <c r="B23" s="1990" t="s">
        <v>311</v>
      </c>
      <c r="C23" s="1990"/>
      <c r="D23" s="78">
        <f>SUM(E23:H23)</f>
        <v>8</v>
      </c>
      <c r="E23" s="78">
        <v>4</v>
      </c>
      <c r="F23" s="78">
        <v>2</v>
      </c>
      <c r="G23" s="78">
        <v>2</v>
      </c>
      <c r="H23" s="78"/>
      <c r="I23" s="78">
        <f t="shared" ref="I23:I29" si="12">SUM(J23:M23)</f>
        <v>493</v>
      </c>
      <c r="J23" s="78">
        <v>98</v>
      </c>
      <c r="K23" s="78">
        <v>126</v>
      </c>
      <c r="L23" s="78">
        <v>269</v>
      </c>
      <c r="M23" s="170"/>
      <c r="N23" s="699"/>
      <c r="O23" s="78"/>
      <c r="P23" s="78">
        <v>8</v>
      </c>
      <c r="Q23" s="78">
        <v>493</v>
      </c>
      <c r="R23" s="78"/>
      <c r="S23" s="78"/>
      <c r="T23" s="78"/>
      <c r="U23" s="78"/>
      <c r="V23" s="78">
        <v>7</v>
      </c>
      <c r="W23" s="78">
        <v>141</v>
      </c>
      <c r="X23" s="78">
        <v>6</v>
      </c>
      <c r="Y23" s="78">
        <v>119</v>
      </c>
      <c r="Z23" s="78">
        <v>8</v>
      </c>
      <c r="AA23" s="146">
        <v>233</v>
      </c>
      <c r="AB23" s="43"/>
    </row>
    <row r="24" spans="1:28" ht="16.5" customHeight="1" x14ac:dyDescent="0.2">
      <c r="A24" s="1976"/>
      <c r="B24" s="1990" t="s">
        <v>312</v>
      </c>
      <c r="C24" s="1990"/>
      <c r="D24" s="61">
        <f>SUM(E24:H24)</f>
        <v>1</v>
      </c>
      <c r="E24" s="61"/>
      <c r="F24" s="61"/>
      <c r="G24" s="61"/>
      <c r="H24" s="61">
        <v>1</v>
      </c>
      <c r="I24" s="61">
        <v>202</v>
      </c>
      <c r="J24" s="61"/>
      <c r="K24" s="61"/>
      <c r="L24" s="61"/>
      <c r="M24" s="169">
        <v>202</v>
      </c>
      <c r="N24" s="697"/>
      <c r="O24" s="61"/>
      <c r="P24" s="61">
        <v>1</v>
      </c>
      <c r="Q24" s="61">
        <v>202</v>
      </c>
      <c r="R24" s="61"/>
      <c r="S24" s="61"/>
      <c r="T24" s="61"/>
      <c r="U24" s="61"/>
      <c r="V24" s="61">
        <v>1</v>
      </c>
      <c r="W24" s="61">
        <v>19</v>
      </c>
      <c r="X24" s="61">
        <v>1</v>
      </c>
      <c r="Y24" s="61">
        <v>102</v>
      </c>
      <c r="Z24" s="61">
        <v>1</v>
      </c>
      <c r="AA24" s="86">
        <v>81</v>
      </c>
      <c r="AB24" s="43"/>
    </row>
    <row r="25" spans="1:28" ht="16.5" customHeight="1" thickBot="1" x14ac:dyDescent="0.25">
      <c r="A25" s="1976"/>
      <c r="B25" s="1990" t="s">
        <v>313</v>
      </c>
      <c r="C25" s="1990"/>
      <c r="D25" s="61">
        <f>SUM(E25:H25)</f>
        <v>3</v>
      </c>
      <c r="E25" s="61">
        <v>2</v>
      </c>
      <c r="F25" s="61"/>
      <c r="G25" s="61">
        <v>1</v>
      </c>
      <c r="H25" s="61"/>
      <c r="I25" s="61">
        <f t="shared" si="12"/>
        <v>174</v>
      </c>
      <c r="J25" s="61">
        <v>42</v>
      </c>
      <c r="K25" s="61"/>
      <c r="L25" s="61">
        <v>132</v>
      </c>
      <c r="M25" s="169"/>
      <c r="N25" s="697">
        <v>1</v>
      </c>
      <c r="O25" s="61">
        <v>13</v>
      </c>
      <c r="P25" s="61">
        <v>3</v>
      </c>
      <c r="Q25" s="61">
        <v>161</v>
      </c>
      <c r="R25" s="61"/>
      <c r="S25" s="61"/>
      <c r="T25" s="61"/>
      <c r="U25" s="61"/>
      <c r="V25" s="61"/>
      <c r="W25" s="61"/>
      <c r="X25" s="61">
        <v>1</v>
      </c>
      <c r="Y25" s="61">
        <v>81</v>
      </c>
      <c r="Z25" s="61">
        <v>3</v>
      </c>
      <c r="AA25" s="86">
        <v>93</v>
      </c>
      <c r="AB25" s="43"/>
    </row>
    <row r="26" spans="1:28" ht="16.5" customHeight="1" thickTop="1" thickBot="1" x14ac:dyDescent="0.25">
      <c r="A26" s="1986"/>
      <c r="B26" s="1991" t="s">
        <v>275</v>
      </c>
      <c r="C26" s="1992"/>
      <c r="D26" s="109">
        <f>SUM(D23:D25)</f>
        <v>12</v>
      </c>
      <c r="E26" s="109">
        <f t="shared" ref="E26:AA26" si="13">SUM(E23:E25)</f>
        <v>6</v>
      </c>
      <c r="F26" s="109">
        <f t="shared" si="13"/>
        <v>2</v>
      </c>
      <c r="G26" s="109">
        <f t="shared" si="13"/>
        <v>3</v>
      </c>
      <c r="H26" s="109">
        <f t="shared" si="13"/>
        <v>1</v>
      </c>
      <c r="I26" s="109">
        <f t="shared" si="12"/>
        <v>869</v>
      </c>
      <c r="J26" s="109">
        <f t="shared" si="13"/>
        <v>140</v>
      </c>
      <c r="K26" s="109">
        <f t="shared" si="13"/>
        <v>126</v>
      </c>
      <c r="L26" s="109">
        <f t="shared" si="13"/>
        <v>401</v>
      </c>
      <c r="M26" s="705">
        <f t="shared" si="13"/>
        <v>202</v>
      </c>
      <c r="N26" s="713">
        <f t="shared" si="13"/>
        <v>1</v>
      </c>
      <c r="O26" s="109">
        <f t="shared" si="13"/>
        <v>13</v>
      </c>
      <c r="P26" s="110">
        <f t="shared" si="13"/>
        <v>12</v>
      </c>
      <c r="Q26" s="109">
        <f t="shared" si="13"/>
        <v>856</v>
      </c>
      <c r="R26" s="109">
        <f t="shared" si="13"/>
        <v>0</v>
      </c>
      <c r="S26" s="109">
        <f t="shared" si="13"/>
        <v>0</v>
      </c>
      <c r="T26" s="109">
        <f t="shared" si="13"/>
        <v>0</v>
      </c>
      <c r="U26" s="109">
        <f t="shared" si="13"/>
        <v>0</v>
      </c>
      <c r="V26" s="109">
        <f t="shared" si="13"/>
        <v>8</v>
      </c>
      <c r="W26" s="109">
        <f t="shared" si="13"/>
        <v>160</v>
      </c>
      <c r="X26" s="109">
        <f t="shared" si="13"/>
        <v>8</v>
      </c>
      <c r="Y26" s="109">
        <f t="shared" si="13"/>
        <v>302</v>
      </c>
      <c r="Z26" s="109">
        <f t="shared" si="13"/>
        <v>12</v>
      </c>
      <c r="AA26" s="145">
        <f t="shared" si="13"/>
        <v>407</v>
      </c>
      <c r="AB26" s="43"/>
    </row>
    <row r="27" spans="1:28" ht="16.5" customHeight="1" x14ac:dyDescent="0.2">
      <c r="A27" s="1975" t="s">
        <v>314</v>
      </c>
      <c r="B27" s="2028" t="s">
        <v>315</v>
      </c>
      <c r="C27" s="2028"/>
      <c r="D27" s="111">
        <f>SUM(E27:H27)</f>
        <v>3</v>
      </c>
      <c r="E27" s="78"/>
      <c r="F27" s="78"/>
      <c r="G27" s="78">
        <v>3</v>
      </c>
      <c r="H27" s="78"/>
      <c r="I27" s="61">
        <f t="shared" si="12"/>
        <v>421</v>
      </c>
      <c r="J27" s="78"/>
      <c r="K27" s="78"/>
      <c r="L27" s="78"/>
      <c r="M27" s="170">
        <v>421</v>
      </c>
      <c r="N27" s="699"/>
      <c r="O27" s="78"/>
      <c r="P27" s="78">
        <v>3</v>
      </c>
      <c r="Q27" s="78">
        <v>421</v>
      </c>
      <c r="R27" s="78"/>
      <c r="S27" s="78"/>
      <c r="T27" s="78"/>
      <c r="U27" s="78"/>
      <c r="V27" s="78">
        <v>3</v>
      </c>
      <c r="W27" s="78">
        <v>318</v>
      </c>
      <c r="X27" s="78"/>
      <c r="Y27" s="78"/>
      <c r="Z27" s="78">
        <v>3</v>
      </c>
      <c r="AA27" s="146">
        <v>103</v>
      </c>
      <c r="AB27" s="43"/>
    </row>
    <row r="28" spans="1:28" ht="16.5" customHeight="1" x14ac:dyDescent="0.2">
      <c r="A28" s="1976"/>
      <c r="B28" s="2029" t="s">
        <v>316</v>
      </c>
      <c r="C28" s="2030"/>
      <c r="D28" s="108">
        <f>SUM(E28:H28)</f>
        <v>4</v>
      </c>
      <c r="E28" s="61"/>
      <c r="F28" s="61">
        <v>4</v>
      </c>
      <c r="G28" s="61"/>
      <c r="H28" s="61"/>
      <c r="I28" s="61">
        <f t="shared" si="12"/>
        <v>88</v>
      </c>
      <c r="J28" s="61">
        <v>88</v>
      </c>
      <c r="K28" s="61"/>
      <c r="L28" s="61"/>
      <c r="M28" s="169"/>
      <c r="N28" s="697"/>
      <c r="O28" s="61"/>
      <c r="P28" s="61">
        <v>4</v>
      </c>
      <c r="Q28" s="61">
        <v>88</v>
      </c>
      <c r="R28" s="61"/>
      <c r="S28" s="61"/>
      <c r="T28" s="61"/>
      <c r="U28" s="61"/>
      <c r="V28" s="61">
        <v>2</v>
      </c>
      <c r="W28" s="61">
        <v>10</v>
      </c>
      <c r="X28" s="61"/>
      <c r="Y28" s="61"/>
      <c r="Z28" s="61">
        <v>4</v>
      </c>
      <c r="AA28" s="86">
        <v>78</v>
      </c>
      <c r="AB28" s="95"/>
    </row>
    <row r="29" spans="1:28" ht="16.5" customHeight="1" thickBot="1" x14ac:dyDescent="0.25">
      <c r="A29" s="1976"/>
      <c r="B29" s="1990" t="s">
        <v>317</v>
      </c>
      <c r="C29" s="1990"/>
      <c r="D29" s="61">
        <f>SUM(E29:H29)</f>
        <v>2</v>
      </c>
      <c r="E29" s="61"/>
      <c r="F29" s="61">
        <v>2</v>
      </c>
      <c r="G29" s="61"/>
      <c r="H29" s="61"/>
      <c r="I29" s="61">
        <f t="shared" si="12"/>
        <v>71</v>
      </c>
      <c r="J29" s="61"/>
      <c r="K29" s="61">
        <v>71</v>
      </c>
      <c r="L29" s="61"/>
      <c r="M29" s="169"/>
      <c r="N29" s="697"/>
      <c r="O29" s="61"/>
      <c r="P29" s="61">
        <v>2</v>
      </c>
      <c r="Q29" s="61">
        <v>71</v>
      </c>
      <c r="R29" s="61"/>
      <c r="S29" s="61"/>
      <c r="T29" s="61"/>
      <c r="U29" s="61"/>
      <c r="V29" s="61">
        <v>1</v>
      </c>
      <c r="W29" s="61">
        <v>8</v>
      </c>
      <c r="X29" s="61"/>
      <c r="Y29" s="61"/>
      <c r="Z29" s="61">
        <v>1</v>
      </c>
      <c r="AA29" s="86">
        <v>63</v>
      </c>
      <c r="AB29" s="43"/>
    </row>
    <row r="30" spans="1:28" ht="16.5" customHeight="1" thickTop="1" thickBot="1" x14ac:dyDescent="0.25">
      <c r="A30" s="1986"/>
      <c r="B30" s="1991" t="s">
        <v>275</v>
      </c>
      <c r="C30" s="1992"/>
      <c r="D30" s="109">
        <f t="shared" ref="D30:AA30" si="14">SUM(D27:D28,D29)</f>
        <v>9</v>
      </c>
      <c r="E30" s="109">
        <f t="shared" si="14"/>
        <v>0</v>
      </c>
      <c r="F30" s="109">
        <f t="shared" si="14"/>
        <v>6</v>
      </c>
      <c r="G30" s="109">
        <f t="shared" si="14"/>
        <v>3</v>
      </c>
      <c r="H30" s="109">
        <f t="shared" si="14"/>
        <v>0</v>
      </c>
      <c r="I30" s="109">
        <f t="shared" si="14"/>
        <v>580</v>
      </c>
      <c r="J30" s="109">
        <f t="shared" si="14"/>
        <v>88</v>
      </c>
      <c r="K30" s="109">
        <f t="shared" si="14"/>
        <v>71</v>
      </c>
      <c r="L30" s="109">
        <f t="shared" si="14"/>
        <v>0</v>
      </c>
      <c r="M30" s="705">
        <f t="shared" si="14"/>
        <v>421</v>
      </c>
      <c r="N30" s="714">
        <f t="shared" si="14"/>
        <v>0</v>
      </c>
      <c r="O30" s="110">
        <f t="shared" si="14"/>
        <v>0</v>
      </c>
      <c r="P30" s="110">
        <f t="shared" si="14"/>
        <v>9</v>
      </c>
      <c r="Q30" s="109">
        <f t="shared" si="14"/>
        <v>580</v>
      </c>
      <c r="R30" s="110">
        <f t="shared" si="14"/>
        <v>0</v>
      </c>
      <c r="S30" s="110">
        <f t="shared" si="14"/>
        <v>0</v>
      </c>
      <c r="T30" s="110">
        <f t="shared" si="14"/>
        <v>0</v>
      </c>
      <c r="U30" s="110">
        <f t="shared" si="14"/>
        <v>0</v>
      </c>
      <c r="V30" s="109">
        <f t="shared" si="14"/>
        <v>6</v>
      </c>
      <c r="W30" s="109">
        <f t="shared" si="14"/>
        <v>336</v>
      </c>
      <c r="X30" s="109">
        <f t="shared" si="14"/>
        <v>0</v>
      </c>
      <c r="Y30" s="109">
        <f t="shared" si="14"/>
        <v>0</v>
      </c>
      <c r="Z30" s="109">
        <f t="shared" si="14"/>
        <v>8</v>
      </c>
      <c r="AA30" s="145">
        <f t="shared" si="14"/>
        <v>244</v>
      </c>
      <c r="AB30" s="43"/>
    </row>
    <row r="31" spans="1:28" ht="16.5" customHeight="1" thickBot="1" x14ac:dyDescent="0.25">
      <c r="A31" s="1441" t="s">
        <v>318</v>
      </c>
      <c r="B31" s="2031" t="s">
        <v>319</v>
      </c>
      <c r="C31" s="2032"/>
      <c r="D31" s="78">
        <f>SUM(E31:H31)</f>
        <v>2</v>
      </c>
      <c r="E31" s="78"/>
      <c r="F31" s="78"/>
      <c r="G31" s="78">
        <v>1</v>
      </c>
      <c r="H31" s="78">
        <v>1</v>
      </c>
      <c r="I31" s="76">
        <v>392</v>
      </c>
      <c r="J31" s="78"/>
      <c r="K31" s="78"/>
      <c r="L31" s="78">
        <v>179</v>
      </c>
      <c r="M31" s="170">
        <v>213</v>
      </c>
      <c r="N31" s="699"/>
      <c r="O31" s="78"/>
      <c r="P31" s="78">
        <v>2</v>
      </c>
      <c r="Q31" s="78">
        <v>392</v>
      </c>
      <c r="R31" s="78"/>
      <c r="S31" s="78"/>
      <c r="T31" s="78"/>
      <c r="U31" s="78"/>
      <c r="V31" s="78">
        <v>2</v>
      </c>
      <c r="W31" s="78">
        <v>23</v>
      </c>
      <c r="X31" s="78">
        <v>0</v>
      </c>
      <c r="Y31" s="78">
        <v>0</v>
      </c>
      <c r="Z31" s="78">
        <v>2</v>
      </c>
      <c r="AA31" s="146">
        <v>369</v>
      </c>
      <c r="AB31" s="43"/>
    </row>
    <row r="32" spans="1:28" ht="16.5" customHeight="1" x14ac:dyDescent="0.2">
      <c r="A32" s="1975" t="s">
        <v>320</v>
      </c>
      <c r="B32" s="2006" t="s">
        <v>321</v>
      </c>
      <c r="C32" s="2006"/>
      <c r="D32" s="78">
        <f>SUM(E32:H32)</f>
        <v>6</v>
      </c>
      <c r="E32" s="78">
        <v>5</v>
      </c>
      <c r="F32" s="78">
        <v>1</v>
      </c>
      <c r="G32" s="78"/>
      <c r="H32" s="78"/>
      <c r="I32" s="84">
        <f>SUM(J32:M32)</f>
        <v>206</v>
      </c>
      <c r="J32" s="78">
        <v>156</v>
      </c>
      <c r="K32" s="78">
        <v>50</v>
      </c>
      <c r="L32" s="78"/>
      <c r="M32" s="170"/>
      <c r="N32" s="699"/>
      <c r="O32" s="78"/>
      <c r="P32" s="78">
        <v>6</v>
      </c>
      <c r="Q32" s="78">
        <v>206</v>
      </c>
      <c r="R32" s="78"/>
      <c r="S32" s="78"/>
      <c r="T32" s="78"/>
      <c r="U32" s="78"/>
      <c r="V32" s="78"/>
      <c r="W32" s="78"/>
      <c r="X32" s="78"/>
      <c r="Y32" s="78"/>
      <c r="Z32" s="78">
        <v>6</v>
      </c>
      <c r="AA32" s="146">
        <v>206</v>
      </c>
      <c r="AB32" s="43"/>
    </row>
    <row r="33" spans="1:28" ht="16.5" customHeight="1" x14ac:dyDescent="0.2">
      <c r="A33" s="1976"/>
      <c r="B33" s="1990" t="s">
        <v>172</v>
      </c>
      <c r="C33" s="1990"/>
      <c r="D33" s="61"/>
      <c r="E33" s="61"/>
      <c r="F33" s="61"/>
      <c r="G33" s="61"/>
      <c r="H33" s="61"/>
      <c r="I33" s="61"/>
      <c r="J33" s="61"/>
      <c r="K33" s="61"/>
      <c r="L33" s="61"/>
      <c r="M33" s="169"/>
      <c r="N33" s="697"/>
      <c r="O33" s="61"/>
      <c r="P33" s="61"/>
      <c r="Q33" s="61"/>
      <c r="R33" s="61"/>
      <c r="S33" s="61"/>
      <c r="T33" s="61"/>
      <c r="U33" s="61"/>
      <c r="V33" s="61"/>
      <c r="W33" s="61"/>
      <c r="X33" s="61"/>
      <c r="Y33" s="61"/>
      <c r="Z33" s="61"/>
      <c r="AA33" s="86"/>
      <c r="AB33" s="43"/>
    </row>
    <row r="34" spans="1:28" ht="16.5" customHeight="1" thickBot="1" x14ac:dyDescent="0.25">
      <c r="A34" s="1976"/>
      <c r="B34" s="1990" t="s">
        <v>173</v>
      </c>
      <c r="C34" s="1990"/>
      <c r="D34" s="108">
        <f>SUM(E34:H34)</f>
        <v>2</v>
      </c>
      <c r="E34" s="108">
        <v>1</v>
      </c>
      <c r="F34" s="108">
        <v>1</v>
      </c>
      <c r="G34" s="108"/>
      <c r="H34" s="108"/>
      <c r="I34" s="61">
        <f>SUM(J34:M34)</f>
        <v>84</v>
      </c>
      <c r="J34" s="108">
        <v>33</v>
      </c>
      <c r="K34" s="108">
        <v>51</v>
      </c>
      <c r="L34" s="108"/>
      <c r="M34" s="168"/>
      <c r="N34" s="715"/>
      <c r="O34" s="108"/>
      <c r="P34" s="108">
        <v>2</v>
      </c>
      <c r="Q34" s="108">
        <v>84</v>
      </c>
      <c r="R34" s="108"/>
      <c r="S34" s="108"/>
      <c r="T34" s="108"/>
      <c r="U34" s="108"/>
      <c r="V34" s="108"/>
      <c r="W34" s="108"/>
      <c r="X34" s="108"/>
      <c r="Y34" s="108"/>
      <c r="Z34" s="108">
        <v>2</v>
      </c>
      <c r="AA34" s="114">
        <v>84</v>
      </c>
      <c r="AB34" s="43"/>
    </row>
    <row r="35" spans="1:28" ht="16.5" customHeight="1" thickTop="1" thickBot="1" x14ac:dyDescent="0.25">
      <c r="A35" s="1986"/>
      <c r="B35" s="1991" t="s">
        <v>275</v>
      </c>
      <c r="C35" s="1992"/>
      <c r="D35" s="109">
        <f t="shared" ref="D35:AA35" si="15">SUM(D32:D34)</f>
        <v>8</v>
      </c>
      <c r="E35" s="109">
        <f t="shared" si="15"/>
        <v>6</v>
      </c>
      <c r="F35" s="109">
        <f t="shared" si="15"/>
        <v>2</v>
      </c>
      <c r="G35" s="109">
        <f t="shared" si="15"/>
        <v>0</v>
      </c>
      <c r="H35" s="109">
        <f t="shared" si="15"/>
        <v>0</v>
      </c>
      <c r="I35" s="109">
        <f t="shared" si="15"/>
        <v>290</v>
      </c>
      <c r="J35" s="109">
        <f t="shared" si="15"/>
        <v>189</v>
      </c>
      <c r="K35" s="109">
        <f t="shared" si="15"/>
        <v>101</v>
      </c>
      <c r="L35" s="109">
        <f t="shared" si="15"/>
        <v>0</v>
      </c>
      <c r="M35" s="705">
        <f t="shared" si="15"/>
        <v>0</v>
      </c>
      <c r="N35" s="713">
        <f t="shared" si="15"/>
        <v>0</v>
      </c>
      <c r="O35" s="109">
        <f t="shared" si="15"/>
        <v>0</v>
      </c>
      <c r="P35" s="110">
        <f t="shared" si="15"/>
        <v>8</v>
      </c>
      <c r="Q35" s="109">
        <f t="shared" si="15"/>
        <v>290</v>
      </c>
      <c r="R35" s="109">
        <f t="shared" si="15"/>
        <v>0</v>
      </c>
      <c r="S35" s="109">
        <f t="shared" si="15"/>
        <v>0</v>
      </c>
      <c r="T35" s="109">
        <f t="shared" si="15"/>
        <v>0</v>
      </c>
      <c r="U35" s="109">
        <f t="shared" si="15"/>
        <v>0</v>
      </c>
      <c r="V35" s="109">
        <f t="shared" si="15"/>
        <v>0</v>
      </c>
      <c r="W35" s="109">
        <f t="shared" si="15"/>
        <v>0</v>
      </c>
      <c r="X35" s="109">
        <f t="shared" si="15"/>
        <v>0</v>
      </c>
      <c r="Y35" s="109">
        <f t="shared" si="15"/>
        <v>0</v>
      </c>
      <c r="Z35" s="109">
        <f t="shared" si="15"/>
        <v>8</v>
      </c>
      <c r="AA35" s="145">
        <f t="shared" si="15"/>
        <v>290</v>
      </c>
      <c r="AB35" s="43"/>
    </row>
    <row r="36" spans="1:28" ht="16.5" customHeight="1" x14ac:dyDescent="0.2">
      <c r="A36" s="1975" t="s">
        <v>322</v>
      </c>
      <c r="B36" s="1990" t="s">
        <v>323</v>
      </c>
      <c r="C36" s="1990"/>
      <c r="D36" s="78">
        <f t="shared" ref="D36:D42" si="16">SUM(E36:H36)</f>
        <v>1</v>
      </c>
      <c r="E36" s="112"/>
      <c r="F36" s="112"/>
      <c r="G36" s="112">
        <v>1</v>
      </c>
      <c r="H36" s="112"/>
      <c r="I36" s="61">
        <f t="shared" ref="I36:I42" si="17">SUM(J36:M36)</f>
        <v>132</v>
      </c>
      <c r="J36" s="112"/>
      <c r="K36" s="112"/>
      <c r="L36" s="112">
        <v>132</v>
      </c>
      <c r="M36" s="1127"/>
      <c r="N36" s="699"/>
      <c r="O36" s="78"/>
      <c r="P36" s="112">
        <v>1</v>
      </c>
      <c r="Q36" s="112">
        <v>132</v>
      </c>
      <c r="R36" s="112"/>
      <c r="S36" s="112"/>
      <c r="T36" s="112"/>
      <c r="U36" s="112"/>
      <c r="V36" s="112"/>
      <c r="W36" s="112"/>
      <c r="X36" s="112"/>
      <c r="Y36" s="112"/>
      <c r="Z36" s="112">
        <v>1</v>
      </c>
      <c r="AA36" s="329">
        <v>132</v>
      </c>
      <c r="AB36" s="43"/>
    </row>
    <row r="37" spans="1:28" ht="16.5" customHeight="1" x14ac:dyDescent="0.2">
      <c r="A37" s="1976"/>
      <c r="B37" s="1990" t="s">
        <v>174</v>
      </c>
      <c r="C37" s="1990"/>
      <c r="D37" s="61">
        <f t="shared" si="16"/>
        <v>0</v>
      </c>
      <c r="E37" s="89"/>
      <c r="F37" s="89"/>
      <c r="G37" s="89"/>
      <c r="H37" s="89"/>
      <c r="I37" s="61"/>
      <c r="J37" s="89"/>
      <c r="K37" s="89"/>
      <c r="L37" s="89"/>
      <c r="M37" s="1128"/>
      <c r="N37" s="697"/>
      <c r="O37" s="61"/>
      <c r="P37" s="89"/>
      <c r="Q37" s="89"/>
      <c r="R37" s="89"/>
      <c r="S37" s="89"/>
      <c r="T37" s="89"/>
      <c r="U37" s="89"/>
      <c r="V37" s="89"/>
      <c r="W37" s="89"/>
      <c r="X37" s="89"/>
      <c r="Y37" s="89"/>
      <c r="Z37" s="89"/>
      <c r="AA37" s="330"/>
      <c r="AB37" s="43"/>
    </row>
    <row r="38" spans="1:28" ht="16.5" customHeight="1" x14ac:dyDescent="0.2">
      <c r="A38" s="1976"/>
      <c r="B38" s="1990" t="s">
        <v>175</v>
      </c>
      <c r="C38" s="1990"/>
      <c r="D38" s="108">
        <f t="shared" si="16"/>
        <v>0</v>
      </c>
      <c r="E38" s="113"/>
      <c r="F38" s="113"/>
      <c r="G38" s="113"/>
      <c r="H38" s="113"/>
      <c r="I38" s="61"/>
      <c r="J38" s="113"/>
      <c r="K38" s="113"/>
      <c r="L38" s="113"/>
      <c r="M38" s="1129"/>
      <c r="N38" s="715"/>
      <c r="O38" s="108"/>
      <c r="P38" s="113"/>
      <c r="Q38" s="113"/>
      <c r="R38" s="113"/>
      <c r="S38" s="113"/>
      <c r="T38" s="113"/>
      <c r="U38" s="113"/>
      <c r="V38" s="113"/>
      <c r="W38" s="113"/>
      <c r="X38" s="113"/>
      <c r="Y38" s="113"/>
      <c r="Z38" s="113"/>
      <c r="AA38" s="331"/>
      <c r="AB38" s="43"/>
    </row>
    <row r="39" spans="1:28" ht="16.5" customHeight="1" x14ac:dyDescent="0.2">
      <c r="A39" s="1976"/>
      <c r="B39" s="1990" t="s">
        <v>176</v>
      </c>
      <c r="C39" s="1990"/>
      <c r="D39" s="108">
        <f t="shared" si="16"/>
        <v>2</v>
      </c>
      <c r="E39" s="113"/>
      <c r="F39" s="113">
        <v>1</v>
      </c>
      <c r="G39" s="113"/>
      <c r="H39" s="113">
        <v>1</v>
      </c>
      <c r="I39" s="61">
        <f t="shared" si="17"/>
        <v>330</v>
      </c>
      <c r="J39" s="113"/>
      <c r="K39" s="113">
        <v>69</v>
      </c>
      <c r="L39" s="113"/>
      <c r="M39" s="1129">
        <v>261</v>
      </c>
      <c r="N39" s="715"/>
      <c r="O39" s="108"/>
      <c r="P39" s="113">
        <v>2</v>
      </c>
      <c r="Q39" s="113">
        <v>330</v>
      </c>
      <c r="R39" s="113"/>
      <c r="S39" s="113"/>
      <c r="T39" s="113"/>
      <c r="U39" s="113"/>
      <c r="V39" s="113">
        <v>1</v>
      </c>
      <c r="W39" s="113">
        <v>69</v>
      </c>
      <c r="X39" s="113"/>
      <c r="Y39" s="113"/>
      <c r="Z39" s="113">
        <v>1</v>
      </c>
      <c r="AA39" s="331">
        <v>261</v>
      </c>
      <c r="AB39" s="43"/>
    </row>
    <row r="40" spans="1:28" ht="16.5" customHeight="1" x14ac:dyDescent="0.2">
      <c r="A40" s="1976"/>
      <c r="B40" s="1990" t="s">
        <v>177</v>
      </c>
      <c r="C40" s="1990"/>
      <c r="D40" s="61"/>
      <c r="E40" s="89"/>
      <c r="F40" s="89"/>
      <c r="G40" s="113"/>
      <c r="H40" s="89"/>
      <c r="I40" s="61"/>
      <c r="J40" s="89"/>
      <c r="K40" s="89"/>
      <c r="L40" s="89"/>
      <c r="M40" s="1128"/>
      <c r="N40" s="697"/>
      <c r="O40" s="61"/>
      <c r="P40" s="89"/>
      <c r="Q40" s="89"/>
      <c r="R40" s="89"/>
      <c r="S40" s="89"/>
      <c r="T40" s="89"/>
      <c r="U40" s="89"/>
      <c r="V40" s="89"/>
      <c r="W40" s="89"/>
      <c r="X40" s="89"/>
      <c r="Y40" s="89"/>
      <c r="Z40" s="89"/>
      <c r="AA40" s="330"/>
      <c r="AB40" s="43"/>
    </row>
    <row r="41" spans="1:28" ht="16.5" customHeight="1" x14ac:dyDescent="0.2">
      <c r="A41" s="1976"/>
      <c r="B41" s="1990" t="s">
        <v>178</v>
      </c>
      <c r="C41" s="1990"/>
      <c r="D41" s="61"/>
      <c r="E41" s="89"/>
      <c r="F41" s="89"/>
      <c r="G41" s="89"/>
      <c r="H41" s="89"/>
      <c r="I41" s="61"/>
      <c r="J41" s="89"/>
      <c r="K41" s="89"/>
      <c r="L41" s="89"/>
      <c r="M41" s="1128"/>
      <c r="N41" s="697"/>
      <c r="O41" s="61"/>
      <c r="P41" s="89"/>
      <c r="Q41" s="89"/>
      <c r="R41" s="89"/>
      <c r="S41" s="89"/>
      <c r="T41" s="89"/>
      <c r="U41" s="89"/>
      <c r="V41" s="89"/>
      <c r="W41" s="89"/>
      <c r="X41" s="89"/>
      <c r="Y41" s="89"/>
      <c r="Z41" s="89"/>
      <c r="AA41" s="330"/>
      <c r="AB41" s="43"/>
    </row>
    <row r="42" spans="1:28" ht="16.5" customHeight="1" x14ac:dyDescent="0.2">
      <c r="A42" s="1976"/>
      <c r="B42" s="1990" t="s">
        <v>179</v>
      </c>
      <c r="C42" s="1990"/>
      <c r="D42" s="61">
        <f t="shared" si="16"/>
        <v>1</v>
      </c>
      <c r="E42" s="89"/>
      <c r="F42" s="89">
        <v>1</v>
      </c>
      <c r="G42" s="89"/>
      <c r="H42" s="89"/>
      <c r="I42" s="61">
        <f t="shared" si="17"/>
        <v>66</v>
      </c>
      <c r="J42" s="89"/>
      <c r="K42" s="89">
        <v>66</v>
      </c>
      <c r="L42" s="89"/>
      <c r="M42" s="1128"/>
      <c r="N42" s="697"/>
      <c r="O42" s="61"/>
      <c r="P42" s="89">
        <v>1</v>
      </c>
      <c r="Q42" s="89">
        <v>66</v>
      </c>
      <c r="R42" s="89"/>
      <c r="S42" s="89"/>
      <c r="T42" s="89"/>
      <c r="U42" s="89"/>
      <c r="V42" s="89"/>
      <c r="W42" s="89"/>
      <c r="X42" s="89"/>
      <c r="Y42" s="89"/>
      <c r="Z42" s="89">
        <v>1</v>
      </c>
      <c r="AA42" s="330">
        <v>66</v>
      </c>
      <c r="AB42" s="43"/>
    </row>
    <row r="43" spans="1:28" ht="16.5" customHeight="1" thickBot="1" x14ac:dyDescent="0.25">
      <c r="A43" s="1976"/>
      <c r="B43" s="1990" t="s">
        <v>180</v>
      </c>
      <c r="C43" s="1990"/>
      <c r="D43" s="61"/>
      <c r="E43" s="61"/>
      <c r="F43" s="61"/>
      <c r="G43" s="61"/>
      <c r="H43" s="61"/>
      <c r="I43" s="61"/>
      <c r="J43" s="61"/>
      <c r="K43" s="61"/>
      <c r="L43" s="61"/>
      <c r="M43" s="169"/>
      <c r="N43" s="697"/>
      <c r="O43" s="61"/>
      <c r="P43" s="89"/>
      <c r="Q43" s="89"/>
      <c r="R43" s="89"/>
      <c r="S43" s="89"/>
      <c r="T43" s="89"/>
      <c r="U43" s="89"/>
      <c r="V43" s="89"/>
      <c r="W43" s="89"/>
      <c r="X43" s="89"/>
      <c r="Y43" s="89"/>
      <c r="Z43" s="89"/>
      <c r="AA43" s="330"/>
      <c r="AB43" s="43"/>
    </row>
    <row r="44" spans="1:28" ht="16.5" customHeight="1" thickTop="1" thickBot="1" x14ac:dyDescent="0.25">
      <c r="A44" s="1986"/>
      <c r="B44" s="1991" t="s">
        <v>275</v>
      </c>
      <c r="C44" s="1992"/>
      <c r="D44" s="109">
        <f t="shared" ref="D44:O44" si="18">SUM(D36:D43)</f>
        <v>4</v>
      </c>
      <c r="E44" s="109">
        <f t="shared" si="18"/>
        <v>0</v>
      </c>
      <c r="F44" s="109">
        <f t="shared" si="18"/>
        <v>2</v>
      </c>
      <c r="G44" s="109">
        <f t="shared" si="18"/>
        <v>1</v>
      </c>
      <c r="H44" s="109">
        <f t="shared" si="18"/>
        <v>1</v>
      </c>
      <c r="I44" s="109">
        <f t="shared" si="18"/>
        <v>528</v>
      </c>
      <c r="J44" s="109">
        <f t="shared" si="18"/>
        <v>0</v>
      </c>
      <c r="K44" s="109">
        <f t="shared" si="18"/>
        <v>135</v>
      </c>
      <c r="L44" s="109">
        <f t="shared" si="18"/>
        <v>132</v>
      </c>
      <c r="M44" s="705">
        <f t="shared" si="18"/>
        <v>261</v>
      </c>
      <c r="N44" s="714">
        <f t="shared" si="18"/>
        <v>0</v>
      </c>
      <c r="O44" s="110">
        <f t="shared" si="18"/>
        <v>0</v>
      </c>
      <c r="P44" s="110">
        <f>SUM(P36:P43)</f>
        <v>4</v>
      </c>
      <c r="Q44" s="109">
        <f>SUM(Q36:Q43)</f>
        <v>528</v>
      </c>
      <c r="R44" s="110">
        <f t="shared" ref="R44:AA44" si="19">SUM(R36:R43)</f>
        <v>0</v>
      </c>
      <c r="S44" s="110">
        <f t="shared" si="19"/>
        <v>0</v>
      </c>
      <c r="T44" s="110">
        <f t="shared" si="19"/>
        <v>0</v>
      </c>
      <c r="U44" s="110">
        <f t="shared" si="19"/>
        <v>0</v>
      </c>
      <c r="V44" s="110">
        <f t="shared" si="19"/>
        <v>1</v>
      </c>
      <c r="W44" s="110">
        <f t="shared" si="19"/>
        <v>69</v>
      </c>
      <c r="X44" s="110">
        <f t="shared" si="19"/>
        <v>0</v>
      </c>
      <c r="Y44" s="110">
        <f t="shared" si="19"/>
        <v>0</v>
      </c>
      <c r="Z44" s="110">
        <f t="shared" si="19"/>
        <v>3</v>
      </c>
      <c r="AA44" s="145">
        <f t="shared" si="19"/>
        <v>459</v>
      </c>
      <c r="AB44" s="43"/>
    </row>
    <row r="45" spans="1:28" ht="16.5" customHeight="1" x14ac:dyDescent="0.2">
      <c r="A45" s="1975" t="s">
        <v>324</v>
      </c>
      <c r="B45" s="2033" t="s">
        <v>325</v>
      </c>
      <c r="C45" s="2034"/>
      <c r="D45" s="78">
        <f t="shared" ref="D45:D53" si="20">SUM(E45:H45)</f>
        <v>1</v>
      </c>
      <c r="E45" s="78"/>
      <c r="F45" s="78"/>
      <c r="G45" s="78">
        <v>1</v>
      </c>
      <c r="H45" s="78"/>
      <c r="I45" s="61">
        <f t="shared" ref="I45:I53" si="21">SUM(J45:M45)</f>
        <v>110</v>
      </c>
      <c r="J45" s="78"/>
      <c r="K45" s="78"/>
      <c r="L45" s="78">
        <v>110</v>
      </c>
      <c r="M45" s="170"/>
      <c r="N45" s="699"/>
      <c r="O45" s="78"/>
      <c r="P45" s="78">
        <v>1</v>
      </c>
      <c r="Q45" s="78">
        <v>110</v>
      </c>
      <c r="R45" s="78"/>
      <c r="S45" s="78"/>
      <c r="T45" s="78"/>
      <c r="U45" s="78"/>
      <c r="V45" s="78">
        <v>1</v>
      </c>
      <c r="W45" s="78">
        <v>70</v>
      </c>
      <c r="X45" s="78"/>
      <c r="Y45" s="78"/>
      <c r="Z45" s="78">
        <v>1</v>
      </c>
      <c r="AA45" s="146">
        <v>40</v>
      </c>
      <c r="AB45" s="43"/>
    </row>
    <row r="46" spans="1:28" ht="16.5" customHeight="1" x14ac:dyDescent="0.2">
      <c r="A46" s="1976"/>
      <c r="B46" s="2035" t="s">
        <v>326</v>
      </c>
      <c r="C46" s="2036"/>
      <c r="D46" s="61"/>
      <c r="E46" s="61"/>
      <c r="F46" s="61"/>
      <c r="G46" s="61"/>
      <c r="H46" s="61"/>
      <c r="I46" s="61"/>
      <c r="J46" s="61"/>
      <c r="K46" s="61"/>
      <c r="L46" s="61"/>
      <c r="M46" s="169"/>
      <c r="N46" s="697"/>
      <c r="O46" s="61"/>
      <c r="P46" s="61"/>
      <c r="Q46" s="61"/>
      <c r="R46" s="61"/>
      <c r="S46" s="61"/>
      <c r="T46" s="61"/>
      <c r="U46" s="61"/>
      <c r="V46" s="61"/>
      <c r="W46" s="61"/>
      <c r="X46" s="61"/>
      <c r="Y46" s="61"/>
      <c r="Z46" s="61"/>
      <c r="AA46" s="86"/>
      <c r="AB46" s="43"/>
    </row>
    <row r="47" spans="1:28" ht="16.5" customHeight="1" x14ac:dyDescent="0.2">
      <c r="A47" s="1976"/>
      <c r="B47" s="1996" t="s">
        <v>327</v>
      </c>
      <c r="C47" s="1997"/>
      <c r="D47" s="61">
        <f t="shared" si="20"/>
        <v>1</v>
      </c>
      <c r="E47" s="61"/>
      <c r="F47" s="61"/>
      <c r="G47" s="61">
        <v>1</v>
      </c>
      <c r="H47" s="61"/>
      <c r="I47" s="61">
        <f t="shared" si="21"/>
        <v>140</v>
      </c>
      <c r="J47" s="61"/>
      <c r="K47" s="61"/>
      <c r="L47" s="61">
        <v>140</v>
      </c>
      <c r="M47" s="169"/>
      <c r="N47" s="697">
        <v>1</v>
      </c>
      <c r="O47" s="61">
        <v>23</v>
      </c>
      <c r="P47" s="61">
        <v>1</v>
      </c>
      <c r="Q47" s="61">
        <v>116</v>
      </c>
      <c r="R47" s="61"/>
      <c r="S47" s="61"/>
      <c r="T47" s="61">
        <v>1</v>
      </c>
      <c r="U47" s="61">
        <v>1</v>
      </c>
      <c r="V47" s="61">
        <v>1</v>
      </c>
      <c r="W47" s="61">
        <v>89</v>
      </c>
      <c r="X47" s="61">
        <v>1</v>
      </c>
      <c r="Y47" s="61">
        <v>2</v>
      </c>
      <c r="Z47" s="61">
        <v>1</v>
      </c>
      <c r="AA47" s="86">
        <v>49</v>
      </c>
      <c r="AB47" s="43"/>
    </row>
    <row r="48" spans="1:28" ht="16.5" customHeight="1" x14ac:dyDescent="0.2">
      <c r="A48" s="1976"/>
      <c r="B48" s="1996" t="s">
        <v>328</v>
      </c>
      <c r="C48" s="1997"/>
      <c r="D48" s="61"/>
      <c r="E48" s="61"/>
      <c r="F48" s="61"/>
      <c r="G48" s="61"/>
      <c r="H48" s="61"/>
      <c r="I48" s="61"/>
      <c r="J48" s="61"/>
      <c r="K48" s="61"/>
      <c r="L48" s="61"/>
      <c r="M48" s="169"/>
      <c r="N48" s="697"/>
      <c r="O48" s="61"/>
      <c r="P48" s="61"/>
      <c r="Q48" s="61"/>
      <c r="R48" s="61"/>
      <c r="S48" s="61"/>
      <c r="T48" s="61"/>
      <c r="U48" s="61"/>
      <c r="V48" s="61"/>
      <c r="W48" s="61"/>
      <c r="X48" s="61"/>
      <c r="Y48" s="61"/>
      <c r="Z48" s="61"/>
      <c r="AA48" s="86"/>
      <c r="AB48" s="43"/>
    </row>
    <row r="49" spans="1:28" ht="16.5" customHeight="1" x14ac:dyDescent="0.2">
      <c r="A49" s="1976"/>
      <c r="B49" s="1990" t="s">
        <v>329</v>
      </c>
      <c r="C49" s="1990"/>
      <c r="D49" s="61"/>
      <c r="E49" s="61"/>
      <c r="F49" s="61"/>
      <c r="G49" s="61"/>
      <c r="H49" s="61"/>
      <c r="I49" s="61"/>
      <c r="J49" s="61"/>
      <c r="K49" s="61"/>
      <c r="L49" s="61"/>
      <c r="M49" s="169"/>
      <c r="N49" s="697"/>
      <c r="O49" s="61"/>
      <c r="P49" s="61"/>
      <c r="Q49" s="61"/>
      <c r="R49" s="61"/>
      <c r="S49" s="61"/>
      <c r="T49" s="61"/>
      <c r="U49" s="61"/>
      <c r="V49" s="61"/>
      <c r="W49" s="61"/>
      <c r="X49" s="61"/>
      <c r="Y49" s="61"/>
      <c r="Z49" s="61"/>
      <c r="AA49" s="86"/>
      <c r="AB49" s="43"/>
    </row>
    <row r="50" spans="1:28" ht="16.5" customHeight="1" x14ac:dyDescent="0.2">
      <c r="A50" s="1976"/>
      <c r="B50" s="1990" t="s">
        <v>330</v>
      </c>
      <c r="C50" s="1990"/>
      <c r="D50" s="61"/>
      <c r="E50" s="61"/>
      <c r="F50" s="61"/>
      <c r="G50" s="61"/>
      <c r="H50" s="61"/>
      <c r="I50" s="61"/>
      <c r="J50" s="61"/>
      <c r="K50" s="61"/>
      <c r="L50" s="61"/>
      <c r="M50" s="169"/>
      <c r="N50" s="697"/>
      <c r="O50" s="61"/>
      <c r="P50" s="61"/>
      <c r="Q50" s="61"/>
      <c r="R50" s="61"/>
      <c r="S50" s="61"/>
      <c r="T50" s="61"/>
      <c r="U50" s="61"/>
      <c r="V50" s="61"/>
      <c r="W50" s="61"/>
      <c r="X50" s="61"/>
      <c r="Y50" s="61"/>
      <c r="Z50" s="61"/>
      <c r="AA50" s="86"/>
      <c r="AB50" s="43"/>
    </row>
    <row r="51" spans="1:28" ht="16.5" customHeight="1" x14ac:dyDescent="0.2">
      <c r="A51" s="1976"/>
      <c r="B51" s="1990" t="s">
        <v>331</v>
      </c>
      <c r="C51" s="1990"/>
      <c r="D51" s="61"/>
      <c r="E51" s="61"/>
      <c r="F51" s="61"/>
      <c r="G51" s="61"/>
      <c r="H51" s="61"/>
      <c r="I51" s="61"/>
      <c r="J51" s="61"/>
      <c r="K51" s="61"/>
      <c r="L51" s="61"/>
      <c r="M51" s="169"/>
      <c r="N51" s="697"/>
      <c r="O51" s="61"/>
      <c r="P51" s="61"/>
      <c r="Q51" s="61"/>
      <c r="R51" s="61"/>
      <c r="S51" s="61"/>
      <c r="T51" s="61"/>
      <c r="U51" s="61"/>
      <c r="V51" s="61"/>
      <c r="W51" s="61"/>
      <c r="X51" s="61"/>
      <c r="Y51" s="61"/>
      <c r="Z51" s="61"/>
      <c r="AA51" s="86"/>
      <c r="AB51" s="43"/>
    </row>
    <row r="52" spans="1:28" ht="16.5" customHeight="1" x14ac:dyDescent="0.2">
      <c r="A52" s="1976"/>
      <c r="B52" s="1990" t="s">
        <v>332</v>
      </c>
      <c r="C52" s="1990"/>
      <c r="D52" s="61"/>
      <c r="E52" s="61"/>
      <c r="F52" s="61"/>
      <c r="G52" s="61"/>
      <c r="H52" s="61"/>
      <c r="I52" s="61"/>
      <c r="J52" s="61"/>
      <c r="K52" s="61"/>
      <c r="L52" s="61"/>
      <c r="M52" s="169"/>
      <c r="N52" s="697"/>
      <c r="O52" s="61"/>
      <c r="P52" s="61"/>
      <c r="Q52" s="61"/>
      <c r="R52" s="61"/>
      <c r="S52" s="61"/>
      <c r="T52" s="61"/>
      <c r="U52" s="61"/>
      <c r="V52" s="61"/>
      <c r="W52" s="61"/>
      <c r="X52" s="61"/>
      <c r="Y52" s="61"/>
      <c r="Z52" s="61"/>
      <c r="AA52" s="86"/>
      <c r="AB52" s="43"/>
    </row>
    <row r="53" spans="1:28" ht="16.5" customHeight="1" thickBot="1" x14ac:dyDescent="0.25">
      <c r="A53" s="1976"/>
      <c r="B53" s="1990" t="s">
        <v>333</v>
      </c>
      <c r="C53" s="1990"/>
      <c r="D53" s="76">
        <f t="shared" si="20"/>
        <v>1</v>
      </c>
      <c r="E53" s="76"/>
      <c r="F53" s="76">
        <v>1</v>
      </c>
      <c r="G53" s="76"/>
      <c r="H53" s="76"/>
      <c r="I53" s="61">
        <f t="shared" si="21"/>
        <v>75</v>
      </c>
      <c r="J53" s="76"/>
      <c r="K53" s="76">
        <v>75</v>
      </c>
      <c r="L53" s="76"/>
      <c r="M53" s="172"/>
      <c r="N53" s="700"/>
      <c r="O53" s="76"/>
      <c r="P53" s="76">
        <v>1</v>
      </c>
      <c r="Q53" s="76">
        <v>75</v>
      </c>
      <c r="R53" s="76"/>
      <c r="S53" s="76"/>
      <c r="T53" s="76"/>
      <c r="U53" s="76"/>
      <c r="V53" s="76">
        <v>1</v>
      </c>
      <c r="W53" s="76">
        <v>15</v>
      </c>
      <c r="X53" s="76"/>
      <c r="Y53" s="76"/>
      <c r="Z53" s="76">
        <v>1</v>
      </c>
      <c r="AA53" s="178">
        <v>60</v>
      </c>
      <c r="AB53" s="43"/>
    </row>
    <row r="54" spans="1:28" ht="16.5" customHeight="1" thickTop="1" thickBot="1" x14ac:dyDescent="0.25">
      <c r="A54" s="1986"/>
      <c r="B54" s="1991" t="s">
        <v>275</v>
      </c>
      <c r="C54" s="1992"/>
      <c r="D54" s="109">
        <f>SUM(D45:D53)</f>
        <v>3</v>
      </c>
      <c r="E54" s="109">
        <f t="shared" ref="E54:AA54" si="22">SUM(E45:E53)</f>
        <v>0</v>
      </c>
      <c r="F54" s="109">
        <f>SUM(F47:F53)</f>
        <v>1</v>
      </c>
      <c r="G54" s="109">
        <f t="shared" si="22"/>
        <v>2</v>
      </c>
      <c r="H54" s="109">
        <f t="shared" si="22"/>
        <v>0</v>
      </c>
      <c r="I54" s="109">
        <f t="shared" si="22"/>
        <v>325</v>
      </c>
      <c r="J54" s="109">
        <f t="shared" si="22"/>
        <v>0</v>
      </c>
      <c r="K54" s="109">
        <f>SUM(K47:K53)</f>
        <v>75</v>
      </c>
      <c r="L54" s="109">
        <f t="shared" si="22"/>
        <v>250</v>
      </c>
      <c r="M54" s="705">
        <f t="shared" si="22"/>
        <v>0</v>
      </c>
      <c r="N54" s="714">
        <f t="shared" si="22"/>
        <v>1</v>
      </c>
      <c r="O54" s="109">
        <f t="shared" si="22"/>
        <v>23</v>
      </c>
      <c r="P54" s="110">
        <f t="shared" si="22"/>
        <v>3</v>
      </c>
      <c r="Q54" s="109">
        <f t="shared" si="22"/>
        <v>301</v>
      </c>
      <c r="R54" s="109">
        <f t="shared" si="22"/>
        <v>0</v>
      </c>
      <c r="S54" s="109">
        <f t="shared" si="22"/>
        <v>0</v>
      </c>
      <c r="T54" s="109">
        <f t="shared" si="22"/>
        <v>1</v>
      </c>
      <c r="U54" s="109">
        <f t="shared" si="22"/>
        <v>1</v>
      </c>
      <c r="V54" s="109">
        <f t="shared" si="22"/>
        <v>3</v>
      </c>
      <c r="W54" s="109">
        <f t="shared" si="22"/>
        <v>174</v>
      </c>
      <c r="X54" s="109">
        <f t="shared" si="22"/>
        <v>1</v>
      </c>
      <c r="Y54" s="109">
        <f t="shared" si="22"/>
        <v>2</v>
      </c>
      <c r="Z54" s="109">
        <f t="shared" si="22"/>
        <v>3</v>
      </c>
      <c r="AA54" s="145">
        <f t="shared" si="22"/>
        <v>149</v>
      </c>
      <c r="AB54" s="43"/>
    </row>
    <row r="55" spans="1:28" ht="16.5" customHeight="1" x14ac:dyDescent="0.2">
      <c r="A55" s="1982" t="s">
        <v>334</v>
      </c>
      <c r="B55" s="2040" t="s">
        <v>335</v>
      </c>
      <c r="C55" s="2040"/>
      <c r="D55" s="78"/>
      <c r="E55" s="78"/>
      <c r="F55" s="78"/>
      <c r="G55" s="78"/>
      <c r="H55" s="78"/>
      <c r="I55" s="61"/>
      <c r="J55" s="78"/>
      <c r="K55" s="78"/>
      <c r="L55" s="78"/>
      <c r="M55" s="170"/>
      <c r="N55" s="699"/>
      <c r="O55" s="78"/>
      <c r="P55" s="78"/>
      <c r="Q55" s="78"/>
      <c r="R55" s="78"/>
      <c r="S55" s="78"/>
      <c r="T55" s="78"/>
      <c r="U55" s="78"/>
      <c r="V55" s="78"/>
      <c r="W55" s="78"/>
      <c r="X55" s="78"/>
      <c r="Y55" s="78"/>
      <c r="Z55" s="78"/>
      <c r="AA55" s="146"/>
      <c r="AB55" s="95"/>
    </row>
    <row r="56" spans="1:28" ht="16.5" customHeight="1" x14ac:dyDescent="0.2">
      <c r="A56" s="1983"/>
      <c r="B56" s="1990" t="s">
        <v>336</v>
      </c>
      <c r="C56" s="1990"/>
      <c r="D56" s="108"/>
      <c r="E56" s="108"/>
      <c r="F56" s="108"/>
      <c r="G56" s="108"/>
      <c r="H56" s="108"/>
      <c r="I56" s="61"/>
      <c r="J56" s="108"/>
      <c r="K56" s="108"/>
      <c r="L56" s="108"/>
      <c r="M56" s="168"/>
      <c r="N56" s="715"/>
      <c r="O56" s="108"/>
      <c r="P56" s="108"/>
      <c r="Q56" s="108"/>
      <c r="R56" s="108"/>
      <c r="S56" s="108"/>
      <c r="T56" s="108"/>
      <c r="U56" s="108"/>
      <c r="V56" s="108"/>
      <c r="W56" s="108"/>
      <c r="X56" s="108"/>
      <c r="Y56" s="108"/>
      <c r="Z56" s="108"/>
      <c r="AA56" s="114"/>
      <c r="AB56" s="43"/>
    </row>
    <row r="57" spans="1:28" ht="16.5" customHeight="1" thickBot="1" x14ac:dyDescent="0.25">
      <c r="A57" s="1983"/>
      <c r="B57" s="1990" t="s">
        <v>337</v>
      </c>
      <c r="C57" s="1990"/>
      <c r="D57" s="61"/>
      <c r="E57" s="61"/>
      <c r="F57" s="61"/>
      <c r="G57" s="61"/>
      <c r="H57" s="61"/>
      <c r="I57" s="61"/>
      <c r="J57" s="61"/>
      <c r="K57" s="61"/>
      <c r="L57" s="61"/>
      <c r="M57" s="169"/>
      <c r="N57" s="697"/>
      <c r="O57" s="61"/>
      <c r="P57" s="61"/>
      <c r="Q57" s="61"/>
      <c r="R57" s="61"/>
      <c r="S57" s="61"/>
      <c r="T57" s="61"/>
      <c r="U57" s="61"/>
      <c r="V57" s="61"/>
      <c r="W57" s="61"/>
      <c r="X57" s="61"/>
      <c r="Y57" s="61"/>
      <c r="Z57" s="61"/>
      <c r="AA57" s="86"/>
      <c r="AB57" s="43"/>
    </row>
    <row r="58" spans="1:28" ht="16.5" customHeight="1" thickTop="1" thickBot="1" x14ac:dyDescent="0.25">
      <c r="A58" s="1984"/>
      <c r="B58" s="1991" t="s">
        <v>275</v>
      </c>
      <c r="C58" s="1992"/>
      <c r="D58" s="109">
        <f>SUM(D55:D57)</f>
        <v>0</v>
      </c>
      <c r="E58" s="109">
        <f t="shared" ref="E58:AA58" si="23">SUM(E55:E57)</f>
        <v>0</v>
      </c>
      <c r="F58" s="109">
        <f t="shared" si="23"/>
        <v>0</v>
      </c>
      <c r="G58" s="109">
        <f t="shared" si="23"/>
        <v>0</v>
      </c>
      <c r="H58" s="109">
        <f t="shared" si="23"/>
        <v>0</v>
      </c>
      <c r="I58" s="109">
        <f t="shared" si="23"/>
        <v>0</v>
      </c>
      <c r="J58" s="109">
        <f t="shared" si="23"/>
        <v>0</v>
      </c>
      <c r="K58" s="109">
        <f t="shared" si="23"/>
        <v>0</v>
      </c>
      <c r="L58" s="109">
        <f t="shared" si="23"/>
        <v>0</v>
      </c>
      <c r="M58" s="705">
        <f t="shared" si="23"/>
        <v>0</v>
      </c>
      <c r="N58" s="714">
        <f t="shared" si="23"/>
        <v>0</v>
      </c>
      <c r="O58" s="109">
        <f t="shared" si="23"/>
        <v>0</v>
      </c>
      <c r="P58" s="110">
        <f t="shared" si="23"/>
        <v>0</v>
      </c>
      <c r="Q58" s="109">
        <f t="shared" si="23"/>
        <v>0</v>
      </c>
      <c r="R58" s="109">
        <f t="shared" si="23"/>
        <v>0</v>
      </c>
      <c r="S58" s="109">
        <f t="shared" si="23"/>
        <v>0</v>
      </c>
      <c r="T58" s="109">
        <f t="shared" si="23"/>
        <v>0</v>
      </c>
      <c r="U58" s="109">
        <f t="shared" si="23"/>
        <v>0</v>
      </c>
      <c r="V58" s="109">
        <f t="shared" si="23"/>
        <v>0</v>
      </c>
      <c r="W58" s="109">
        <f>SUM(W55:W57)</f>
        <v>0</v>
      </c>
      <c r="X58" s="109">
        <f t="shared" si="23"/>
        <v>0</v>
      </c>
      <c r="Y58" s="109">
        <f t="shared" si="23"/>
        <v>0</v>
      </c>
      <c r="Z58" s="109">
        <f t="shared" si="23"/>
        <v>0</v>
      </c>
      <c r="AA58" s="145">
        <f t="shared" si="23"/>
        <v>0</v>
      </c>
      <c r="AB58" s="43"/>
    </row>
    <row r="59" spans="1:28" ht="16.5" customHeight="1" x14ac:dyDescent="0.2">
      <c r="A59" s="1985" t="s">
        <v>338</v>
      </c>
      <c r="B59" s="1990" t="s">
        <v>339</v>
      </c>
      <c r="C59" s="1990"/>
      <c r="D59" s="111">
        <v>1</v>
      </c>
      <c r="E59" s="78">
        <v>1</v>
      </c>
      <c r="F59" s="78"/>
      <c r="G59" s="78"/>
      <c r="H59" s="78"/>
      <c r="I59" s="76">
        <v>29</v>
      </c>
      <c r="J59" s="78">
        <v>29</v>
      </c>
      <c r="K59" s="78"/>
      <c r="L59" s="78"/>
      <c r="M59" s="170"/>
      <c r="N59" s="699"/>
      <c r="O59" s="78"/>
      <c r="P59" s="78"/>
      <c r="Q59" s="78"/>
      <c r="R59" s="78">
        <v>1</v>
      </c>
      <c r="S59" s="78">
        <v>29</v>
      </c>
      <c r="T59" s="78"/>
      <c r="U59" s="78"/>
      <c r="V59" s="78">
        <v>1</v>
      </c>
      <c r="W59" s="78">
        <v>29</v>
      </c>
      <c r="X59" s="78"/>
      <c r="Y59" s="78"/>
      <c r="Z59" s="78"/>
      <c r="AA59" s="146"/>
      <c r="AB59" s="43"/>
    </row>
    <row r="60" spans="1:28" ht="16.5" customHeight="1" x14ac:dyDescent="0.2">
      <c r="A60" s="1983"/>
      <c r="B60" s="2039" t="s">
        <v>340</v>
      </c>
      <c r="C60" s="2039"/>
      <c r="D60" s="36"/>
      <c r="E60" s="64"/>
      <c r="F60" s="61"/>
      <c r="G60" s="61"/>
      <c r="H60" s="61"/>
      <c r="I60" s="36"/>
      <c r="J60" s="64"/>
      <c r="K60" s="61"/>
      <c r="L60" s="61"/>
      <c r="M60" s="169"/>
      <c r="N60" s="697"/>
      <c r="O60" s="61"/>
      <c r="P60" s="61"/>
      <c r="Q60" s="61"/>
      <c r="R60" s="61"/>
      <c r="S60" s="61"/>
      <c r="T60" s="61"/>
      <c r="U60" s="61"/>
      <c r="V60" s="61"/>
      <c r="W60" s="61"/>
      <c r="X60" s="61"/>
      <c r="Y60" s="61"/>
      <c r="Z60" s="61"/>
      <c r="AA60" s="86"/>
      <c r="AB60" s="43"/>
    </row>
    <row r="61" spans="1:28" ht="16.5" customHeight="1" thickBot="1" x14ac:dyDescent="0.25">
      <c r="A61" s="1983"/>
      <c r="B61" s="1990" t="s">
        <v>341</v>
      </c>
      <c r="C61" s="1990"/>
      <c r="D61" s="61">
        <v>1</v>
      </c>
      <c r="E61" s="61"/>
      <c r="F61" s="61"/>
      <c r="G61" s="61"/>
      <c r="H61" s="61">
        <v>1</v>
      </c>
      <c r="I61" s="76">
        <v>287</v>
      </c>
      <c r="J61" s="61"/>
      <c r="K61" s="61"/>
      <c r="L61" s="61"/>
      <c r="M61" s="169">
        <v>287</v>
      </c>
      <c r="N61" s="697"/>
      <c r="O61" s="61"/>
      <c r="P61" s="61"/>
      <c r="Q61" s="61"/>
      <c r="R61" s="61">
        <v>1</v>
      </c>
      <c r="S61" s="61">
        <v>287</v>
      </c>
      <c r="T61" s="61"/>
      <c r="U61" s="61"/>
      <c r="V61" s="61">
        <v>1</v>
      </c>
      <c r="W61" s="61">
        <v>107</v>
      </c>
      <c r="X61" s="61"/>
      <c r="Y61" s="61"/>
      <c r="Z61" s="61">
        <v>1</v>
      </c>
      <c r="AA61" s="86">
        <v>180</v>
      </c>
      <c r="AB61" s="43"/>
    </row>
    <row r="62" spans="1:28" ht="16.5" customHeight="1" thickTop="1" thickBot="1" x14ac:dyDescent="0.25">
      <c r="A62" s="1984"/>
      <c r="B62" s="1991" t="s">
        <v>275</v>
      </c>
      <c r="C62" s="1992"/>
      <c r="D62" s="109">
        <f>SUM(D59:D61)</f>
        <v>2</v>
      </c>
      <c r="E62" s="109">
        <f>SUM(E59,E60:E61)</f>
        <v>1</v>
      </c>
      <c r="F62" s="109">
        <f>SUM(F59:F61)</f>
        <v>0</v>
      </c>
      <c r="G62" s="109">
        <f>SUM(G59,G60:G61)</f>
        <v>0</v>
      </c>
      <c r="H62" s="109">
        <f>SUM(H59:H61)</f>
        <v>1</v>
      </c>
      <c r="I62" s="161">
        <f>SUM(J62:M62)</f>
        <v>316</v>
      </c>
      <c r="J62" s="109">
        <f>SUM(J59:J61)</f>
        <v>29</v>
      </c>
      <c r="K62" s="109">
        <f>SUM(K59:K61)</f>
        <v>0</v>
      </c>
      <c r="L62" s="109">
        <f>SUM(L59,L60:L61)</f>
        <v>0</v>
      </c>
      <c r="M62" s="705">
        <f>SUM(M59:M61)</f>
        <v>287</v>
      </c>
      <c r="N62" s="713">
        <f>SUM(N59:N61)</f>
        <v>0</v>
      </c>
      <c r="O62" s="109">
        <f>SUM(O59:O61)</f>
        <v>0</v>
      </c>
      <c r="P62" s="109">
        <f>SUM(P59:P61)</f>
        <v>0</v>
      </c>
      <c r="Q62" s="109">
        <f>SUM(Q59:Q61)</f>
        <v>0</v>
      </c>
      <c r="R62" s="109">
        <f>SUM(R59,R60:R61)</f>
        <v>2</v>
      </c>
      <c r="S62" s="109">
        <f>SUM(S59,S60:S61)</f>
        <v>316</v>
      </c>
      <c r="T62" s="109">
        <f>SUM(T59:T61)</f>
        <v>0</v>
      </c>
      <c r="U62" s="109">
        <f>SUM(U59:U61)</f>
        <v>0</v>
      </c>
      <c r="V62" s="109">
        <f>SUM(V59,V60:V61)</f>
        <v>2</v>
      </c>
      <c r="W62" s="109">
        <f>SUM(W59,W60:W61)</f>
        <v>136</v>
      </c>
      <c r="X62" s="109">
        <f>SUM(X59:X61)</f>
        <v>0</v>
      </c>
      <c r="Y62" s="109">
        <f>SUM(Y59:Y61)</f>
        <v>0</v>
      </c>
      <c r="Z62" s="109">
        <f>SUM(Z59:Z61)</f>
        <v>1</v>
      </c>
      <c r="AA62" s="145">
        <f>SUM(AA59,AA60:AA61)</f>
        <v>180</v>
      </c>
      <c r="AB62" s="43"/>
    </row>
    <row r="63" spans="1:28" ht="16.5" customHeight="1" x14ac:dyDescent="0.2">
      <c r="A63" s="1985" t="s">
        <v>342</v>
      </c>
      <c r="B63" s="1990" t="s">
        <v>343</v>
      </c>
      <c r="C63" s="1990"/>
      <c r="D63" s="83"/>
      <c r="E63" s="83"/>
      <c r="F63" s="83"/>
      <c r="G63" s="83"/>
      <c r="H63" s="83"/>
      <c r="I63" s="61"/>
      <c r="J63" s="83"/>
      <c r="K63" s="83"/>
      <c r="L63" s="83"/>
      <c r="M63" s="174"/>
      <c r="N63" s="701"/>
      <c r="O63" s="83"/>
      <c r="P63" s="83"/>
      <c r="Q63" s="83"/>
      <c r="R63" s="83"/>
      <c r="S63" s="83"/>
      <c r="T63" s="83"/>
      <c r="U63" s="83"/>
      <c r="V63" s="83"/>
      <c r="W63" s="83"/>
      <c r="X63" s="83"/>
      <c r="Y63" s="83"/>
      <c r="Z63" s="83"/>
      <c r="AA63" s="85"/>
      <c r="AB63" s="43"/>
    </row>
    <row r="64" spans="1:28" ht="16.5" customHeight="1" x14ac:dyDescent="0.2">
      <c r="A64" s="1983"/>
      <c r="B64" s="1990" t="s">
        <v>344</v>
      </c>
      <c r="C64" s="1990"/>
      <c r="D64" s="61">
        <f t="shared" ref="D64:D69" si="24">SUM(E64:H64)</f>
        <v>3</v>
      </c>
      <c r="E64" s="61">
        <v>3</v>
      </c>
      <c r="F64" s="61"/>
      <c r="G64" s="61"/>
      <c r="H64" s="61"/>
      <c r="I64" s="61">
        <f t="shared" ref="I64:I69" si="25">SUM(J64:M64)</f>
        <v>96</v>
      </c>
      <c r="J64" s="61">
        <v>96</v>
      </c>
      <c r="K64" s="61"/>
      <c r="L64" s="61"/>
      <c r="M64" s="169"/>
      <c r="N64" s="697"/>
      <c r="O64" s="61"/>
      <c r="P64" s="61"/>
      <c r="Q64" s="61"/>
      <c r="R64" s="61">
        <v>3</v>
      </c>
      <c r="S64" s="61">
        <v>96</v>
      </c>
      <c r="T64" s="61"/>
      <c r="U64" s="61"/>
      <c r="V64" s="61"/>
      <c r="W64" s="61"/>
      <c r="X64" s="61"/>
      <c r="Y64" s="61"/>
      <c r="Z64" s="61">
        <v>3</v>
      </c>
      <c r="AA64" s="86">
        <v>96</v>
      </c>
      <c r="AB64" s="43"/>
    </row>
    <row r="65" spans="1:28" ht="16.5" customHeight="1" x14ac:dyDescent="0.2">
      <c r="A65" s="1983"/>
      <c r="B65" s="1990" t="s">
        <v>345</v>
      </c>
      <c r="C65" s="1990"/>
      <c r="D65" s="108"/>
      <c r="E65" s="108"/>
      <c r="F65" s="108"/>
      <c r="G65" s="108"/>
      <c r="H65" s="108"/>
      <c r="I65" s="61"/>
      <c r="J65" s="108"/>
      <c r="K65" s="108"/>
      <c r="L65" s="108"/>
      <c r="M65" s="168"/>
      <c r="N65" s="715"/>
      <c r="O65" s="108"/>
      <c r="P65" s="108"/>
      <c r="Q65" s="108"/>
      <c r="R65" s="108"/>
      <c r="S65" s="108"/>
      <c r="T65" s="108"/>
      <c r="U65" s="108"/>
      <c r="V65" s="108"/>
      <c r="W65" s="108"/>
      <c r="X65" s="108"/>
      <c r="Y65" s="108"/>
      <c r="Z65" s="108"/>
      <c r="AA65" s="114"/>
      <c r="AB65" s="43"/>
    </row>
    <row r="66" spans="1:28" ht="16.5" customHeight="1" x14ac:dyDescent="0.2">
      <c r="A66" s="1983"/>
      <c r="B66" s="2039" t="s">
        <v>346</v>
      </c>
      <c r="C66" s="2039"/>
      <c r="D66" s="108"/>
      <c r="E66" s="108"/>
      <c r="F66" s="108"/>
      <c r="G66" s="108"/>
      <c r="H66" s="108"/>
      <c r="I66" s="61"/>
      <c r="J66" s="108"/>
      <c r="K66" s="108"/>
      <c r="L66" s="108"/>
      <c r="M66" s="168"/>
      <c r="N66" s="715"/>
      <c r="O66" s="108"/>
      <c r="P66" s="108"/>
      <c r="Q66" s="108"/>
      <c r="R66" s="108"/>
      <c r="S66" s="108"/>
      <c r="T66" s="108"/>
      <c r="U66" s="108"/>
      <c r="V66" s="108"/>
      <c r="W66" s="108"/>
      <c r="X66" s="108"/>
      <c r="Y66" s="108"/>
      <c r="Z66" s="108"/>
      <c r="AA66" s="114"/>
      <c r="AB66" s="43"/>
    </row>
    <row r="67" spans="1:28" ht="16.5" customHeight="1" x14ac:dyDescent="0.2">
      <c r="A67" s="1983"/>
      <c r="B67" s="2039" t="s">
        <v>347</v>
      </c>
      <c r="C67" s="2039"/>
      <c r="D67" s="61"/>
      <c r="E67" s="61"/>
      <c r="F67" s="61"/>
      <c r="G67" s="61"/>
      <c r="H67" s="61"/>
      <c r="I67" s="61"/>
      <c r="J67" s="61"/>
      <c r="K67" s="61"/>
      <c r="L67" s="61"/>
      <c r="M67" s="169"/>
      <c r="N67" s="697"/>
      <c r="O67" s="61"/>
      <c r="P67" s="61"/>
      <c r="Q67" s="61"/>
      <c r="R67" s="61"/>
      <c r="S67" s="61"/>
      <c r="T67" s="61"/>
      <c r="U67" s="61"/>
      <c r="V67" s="61"/>
      <c r="W67" s="61"/>
      <c r="X67" s="61"/>
      <c r="Y67" s="61"/>
      <c r="Z67" s="61"/>
      <c r="AA67" s="86"/>
      <c r="AB67" s="43"/>
    </row>
    <row r="68" spans="1:28" ht="16.5" customHeight="1" x14ac:dyDescent="0.2">
      <c r="A68" s="1983"/>
      <c r="B68" s="2039" t="s">
        <v>348</v>
      </c>
      <c r="C68" s="2039"/>
      <c r="D68" s="61"/>
      <c r="E68" s="61"/>
      <c r="F68" s="61"/>
      <c r="G68" s="61"/>
      <c r="H68" s="61"/>
      <c r="I68" s="61"/>
      <c r="J68" s="61"/>
      <c r="K68" s="61"/>
      <c r="L68" s="61"/>
      <c r="M68" s="169"/>
      <c r="N68" s="697"/>
      <c r="O68" s="61"/>
      <c r="P68" s="61"/>
      <c r="Q68" s="61"/>
      <c r="R68" s="61"/>
      <c r="S68" s="61"/>
      <c r="T68" s="61"/>
      <c r="U68" s="61"/>
      <c r="V68" s="61"/>
      <c r="W68" s="61"/>
      <c r="X68" s="61"/>
      <c r="Y68" s="61"/>
      <c r="Z68" s="61"/>
      <c r="AA68" s="86"/>
      <c r="AB68" s="43"/>
    </row>
    <row r="69" spans="1:28" ht="16.5" customHeight="1" thickBot="1" x14ac:dyDescent="0.25">
      <c r="A69" s="1983"/>
      <c r="B69" s="2039" t="s">
        <v>349</v>
      </c>
      <c r="C69" s="2039"/>
      <c r="D69" s="61">
        <f t="shared" si="24"/>
        <v>8</v>
      </c>
      <c r="E69" s="61">
        <v>5</v>
      </c>
      <c r="F69" s="61">
        <v>3</v>
      </c>
      <c r="G69" s="61"/>
      <c r="H69" s="61"/>
      <c r="I69" s="61">
        <f t="shared" si="25"/>
        <v>76</v>
      </c>
      <c r="J69" s="61">
        <v>73</v>
      </c>
      <c r="K69" s="61">
        <v>3</v>
      </c>
      <c r="L69" s="61"/>
      <c r="M69" s="169"/>
      <c r="N69" s="697"/>
      <c r="O69" s="61"/>
      <c r="P69" s="61"/>
      <c r="Q69" s="61"/>
      <c r="R69" s="61">
        <v>8</v>
      </c>
      <c r="S69" s="61">
        <v>76</v>
      </c>
      <c r="T69" s="61"/>
      <c r="U69" s="61"/>
      <c r="V69" s="61"/>
      <c r="W69" s="61"/>
      <c r="X69" s="61"/>
      <c r="Y69" s="61"/>
      <c r="Z69" s="61">
        <v>8</v>
      </c>
      <c r="AA69" s="86">
        <v>76</v>
      </c>
      <c r="AB69" s="43"/>
    </row>
    <row r="70" spans="1:28" ht="16.5" customHeight="1" thickTop="1" thickBot="1" x14ac:dyDescent="0.25">
      <c r="A70" s="1984"/>
      <c r="B70" s="1991" t="s">
        <v>275</v>
      </c>
      <c r="C70" s="1992"/>
      <c r="D70" s="109">
        <f>SUM(D63:D69)</f>
        <v>11</v>
      </c>
      <c r="E70" s="109">
        <f>SUM(E63:E69)</f>
        <v>8</v>
      </c>
      <c r="F70" s="109">
        <f t="shared" ref="F70:AA70" si="26">SUM(F63:F69)</f>
        <v>3</v>
      </c>
      <c r="G70" s="109">
        <f t="shared" si="26"/>
        <v>0</v>
      </c>
      <c r="H70" s="109">
        <f t="shared" si="26"/>
        <v>0</v>
      </c>
      <c r="I70" s="109">
        <f t="shared" si="26"/>
        <v>172</v>
      </c>
      <c r="J70" s="109">
        <f t="shared" si="26"/>
        <v>169</v>
      </c>
      <c r="K70" s="109">
        <f t="shared" si="26"/>
        <v>3</v>
      </c>
      <c r="L70" s="109">
        <f t="shared" si="26"/>
        <v>0</v>
      </c>
      <c r="M70" s="705">
        <f t="shared" si="26"/>
        <v>0</v>
      </c>
      <c r="N70" s="714">
        <f t="shared" si="26"/>
        <v>0</v>
      </c>
      <c r="O70" s="110">
        <f t="shared" si="26"/>
        <v>0</v>
      </c>
      <c r="P70" s="110">
        <f t="shared" si="26"/>
        <v>0</v>
      </c>
      <c r="Q70" s="109">
        <f t="shared" si="26"/>
        <v>0</v>
      </c>
      <c r="R70" s="109">
        <f t="shared" si="26"/>
        <v>11</v>
      </c>
      <c r="S70" s="109">
        <f t="shared" si="26"/>
        <v>172</v>
      </c>
      <c r="T70" s="110">
        <f t="shared" si="26"/>
        <v>0</v>
      </c>
      <c r="U70" s="110">
        <f t="shared" si="26"/>
        <v>0</v>
      </c>
      <c r="V70" s="109">
        <f t="shared" si="26"/>
        <v>0</v>
      </c>
      <c r="W70" s="109">
        <f t="shared" si="26"/>
        <v>0</v>
      </c>
      <c r="X70" s="110">
        <f t="shared" si="26"/>
        <v>0</v>
      </c>
      <c r="Y70" s="110">
        <f t="shared" si="26"/>
        <v>0</v>
      </c>
      <c r="Z70" s="110">
        <f t="shared" si="26"/>
        <v>11</v>
      </c>
      <c r="AA70" s="145">
        <f t="shared" si="26"/>
        <v>172</v>
      </c>
      <c r="AB70" s="43"/>
    </row>
    <row r="71" spans="1:28" ht="16.5" customHeight="1" x14ac:dyDescent="0.2">
      <c r="A71" s="1702" t="s">
        <v>350</v>
      </c>
      <c r="B71" s="2041" t="s">
        <v>351</v>
      </c>
      <c r="C71" s="2041"/>
      <c r="D71" s="216">
        <f>SUM(E71:H71)</f>
        <v>1</v>
      </c>
      <c r="E71" s="216"/>
      <c r="F71" s="216"/>
      <c r="G71" s="216">
        <v>1</v>
      </c>
      <c r="H71" s="216"/>
      <c r="I71" s="200">
        <f>SUM(J71:M71)</f>
        <v>182</v>
      </c>
      <c r="J71" s="216"/>
      <c r="K71" s="216"/>
      <c r="L71" s="216">
        <v>182</v>
      </c>
      <c r="M71" s="706"/>
      <c r="N71" s="716"/>
      <c r="O71" s="216"/>
      <c r="P71" s="216"/>
      <c r="Q71" s="216"/>
      <c r="R71" s="216">
        <v>1</v>
      </c>
      <c r="S71" s="216">
        <v>182</v>
      </c>
      <c r="T71" s="216"/>
      <c r="U71" s="216"/>
      <c r="V71" s="216">
        <v>1</v>
      </c>
      <c r="W71" s="216">
        <v>20</v>
      </c>
      <c r="X71" s="216">
        <v>1</v>
      </c>
      <c r="Y71" s="216">
        <v>38</v>
      </c>
      <c r="Z71" s="216">
        <v>1</v>
      </c>
      <c r="AA71" s="249">
        <v>124</v>
      </c>
      <c r="AB71" s="95"/>
    </row>
    <row r="72" spans="1:28" ht="16.5" customHeight="1" x14ac:dyDescent="0.2">
      <c r="A72" s="1694"/>
      <c r="B72" s="2041" t="s">
        <v>352</v>
      </c>
      <c r="C72" s="2041"/>
      <c r="D72" s="200">
        <f>SUM(E72:H72)</f>
        <v>1</v>
      </c>
      <c r="E72" s="200"/>
      <c r="F72" s="200"/>
      <c r="G72" s="200">
        <v>1</v>
      </c>
      <c r="H72" s="200"/>
      <c r="I72" s="200">
        <f>SUM(J72:M72)</f>
        <v>143</v>
      </c>
      <c r="J72" s="200"/>
      <c r="K72" s="200"/>
      <c r="L72" s="200">
        <v>143</v>
      </c>
      <c r="M72" s="419"/>
      <c r="N72" s="702"/>
      <c r="O72" s="200"/>
      <c r="P72" s="200">
        <v>1</v>
      </c>
      <c r="Q72" s="200">
        <v>64</v>
      </c>
      <c r="R72" s="200">
        <v>1</v>
      </c>
      <c r="S72" s="200">
        <v>79</v>
      </c>
      <c r="T72" s="200"/>
      <c r="U72" s="200"/>
      <c r="V72" s="200"/>
      <c r="W72" s="200"/>
      <c r="X72" s="200"/>
      <c r="Y72" s="200"/>
      <c r="Z72" s="200">
        <v>1</v>
      </c>
      <c r="AA72" s="250">
        <v>143</v>
      </c>
      <c r="AB72" s="95"/>
    </row>
    <row r="73" spans="1:28" ht="16.5" customHeight="1" thickBot="1" x14ac:dyDescent="0.25">
      <c r="A73" s="1694"/>
      <c r="B73" s="2042" t="s">
        <v>353</v>
      </c>
      <c r="C73" s="2042"/>
      <c r="D73" s="251">
        <f>SUM(E73:H73)</f>
        <v>5</v>
      </c>
      <c r="E73" s="251">
        <v>4</v>
      </c>
      <c r="F73" s="251"/>
      <c r="G73" s="251">
        <v>1</v>
      </c>
      <c r="H73" s="251"/>
      <c r="I73" s="200">
        <f>SUM(J73:M73)</f>
        <v>226</v>
      </c>
      <c r="J73" s="251">
        <v>124</v>
      </c>
      <c r="K73" s="251"/>
      <c r="L73" s="251">
        <v>102</v>
      </c>
      <c r="M73" s="707"/>
      <c r="N73" s="717"/>
      <c r="O73" s="251"/>
      <c r="P73" s="251"/>
      <c r="Q73" s="251"/>
      <c r="R73" s="251">
        <v>5</v>
      </c>
      <c r="S73" s="251">
        <v>226</v>
      </c>
      <c r="T73" s="251"/>
      <c r="U73" s="251"/>
      <c r="V73" s="251">
        <v>1</v>
      </c>
      <c r="W73" s="251">
        <v>8</v>
      </c>
      <c r="X73" s="251"/>
      <c r="Y73" s="251"/>
      <c r="Z73" s="251">
        <v>5</v>
      </c>
      <c r="AA73" s="252">
        <v>218</v>
      </c>
      <c r="AB73" s="95"/>
    </row>
    <row r="74" spans="1:28" ht="16.5" customHeight="1" thickTop="1" thickBot="1" x14ac:dyDescent="0.25">
      <c r="A74" s="1693"/>
      <c r="B74" s="1680" t="s">
        <v>275</v>
      </c>
      <c r="C74" s="1681"/>
      <c r="D74" s="253">
        <f>SUM(D71:D73)</f>
        <v>7</v>
      </c>
      <c r="E74" s="253">
        <f>SUM(E71:E73)</f>
        <v>4</v>
      </c>
      <c r="F74" s="253">
        <f t="shared" ref="F74:Z74" si="27">SUM(F71:F73)</f>
        <v>0</v>
      </c>
      <c r="G74" s="253">
        <f t="shared" si="27"/>
        <v>3</v>
      </c>
      <c r="H74" s="253">
        <f>SUM(H71:H73)</f>
        <v>0</v>
      </c>
      <c r="I74" s="253">
        <f t="shared" si="27"/>
        <v>551</v>
      </c>
      <c r="J74" s="253">
        <f>SUM(J71:J73)</f>
        <v>124</v>
      </c>
      <c r="K74" s="253">
        <f t="shared" si="27"/>
        <v>0</v>
      </c>
      <c r="L74" s="253">
        <f t="shared" si="27"/>
        <v>427</v>
      </c>
      <c r="M74" s="708">
        <f>SUM(M71:M73)</f>
        <v>0</v>
      </c>
      <c r="N74" s="1133">
        <f>SUM(N71:N73)</f>
        <v>0</v>
      </c>
      <c r="O74" s="254">
        <f>SUM(O71:O73)</f>
        <v>0</v>
      </c>
      <c r="P74" s="254">
        <f>SUM(P71:P73)</f>
        <v>1</v>
      </c>
      <c r="Q74" s="253">
        <f>SUM(Q71:Q73)</f>
        <v>64</v>
      </c>
      <c r="R74" s="253">
        <f t="shared" si="27"/>
        <v>7</v>
      </c>
      <c r="S74" s="253">
        <f t="shared" si="27"/>
        <v>487</v>
      </c>
      <c r="T74" s="254">
        <f>SUM(T71:T73)</f>
        <v>0</v>
      </c>
      <c r="U74" s="254">
        <f>SUM(U71:U73)</f>
        <v>0</v>
      </c>
      <c r="V74" s="253">
        <f t="shared" si="27"/>
        <v>2</v>
      </c>
      <c r="W74" s="253">
        <f t="shared" si="27"/>
        <v>28</v>
      </c>
      <c r="X74" s="254">
        <f>SUM(X71:X73)</f>
        <v>1</v>
      </c>
      <c r="Y74" s="254">
        <f>SUM(Y71:Y73)</f>
        <v>38</v>
      </c>
      <c r="Z74" s="253">
        <f t="shared" si="27"/>
        <v>7</v>
      </c>
      <c r="AA74" s="255">
        <f>SUM(AA71:AA73)</f>
        <v>485</v>
      </c>
      <c r="AB74" s="43"/>
    </row>
    <row r="75" spans="1:28" ht="16.5" customHeight="1" x14ac:dyDescent="0.2">
      <c r="A75" s="1975" t="s">
        <v>354</v>
      </c>
      <c r="B75" s="2043" t="s">
        <v>355</v>
      </c>
      <c r="C75" s="2043"/>
      <c r="D75" s="78">
        <f>SUM(E75:H75)</f>
        <v>0</v>
      </c>
      <c r="E75" s="78"/>
      <c r="F75" s="78"/>
      <c r="G75" s="78"/>
      <c r="H75" s="78"/>
      <c r="I75" s="61">
        <f>SUM(J75:M75)</f>
        <v>0</v>
      </c>
      <c r="J75" s="78"/>
      <c r="K75" s="78"/>
      <c r="L75" s="78"/>
      <c r="M75" s="170"/>
      <c r="N75" s="699"/>
      <c r="O75" s="78"/>
      <c r="P75" s="78"/>
      <c r="Q75" s="78"/>
      <c r="R75" s="78"/>
      <c r="S75" s="78"/>
      <c r="T75" s="78"/>
      <c r="U75" s="78"/>
      <c r="V75" s="78"/>
      <c r="W75" s="78"/>
      <c r="X75" s="78"/>
      <c r="Y75" s="78"/>
      <c r="Z75" s="78"/>
      <c r="AA75" s="146"/>
      <c r="AB75" s="43"/>
    </row>
    <row r="76" spans="1:28" ht="16.5" customHeight="1" x14ac:dyDescent="0.2">
      <c r="A76" s="1976"/>
      <c r="B76" s="2039" t="s">
        <v>356</v>
      </c>
      <c r="C76" s="2039"/>
      <c r="D76" s="61">
        <f>SUM(E76:H76)</f>
        <v>1</v>
      </c>
      <c r="E76" s="61"/>
      <c r="F76" s="61"/>
      <c r="G76" s="61"/>
      <c r="H76" s="61">
        <v>1</v>
      </c>
      <c r="I76" s="61">
        <f>SUM(J76:M76)</f>
        <v>255</v>
      </c>
      <c r="J76" s="61"/>
      <c r="K76" s="61"/>
      <c r="L76" s="61"/>
      <c r="M76" s="168">
        <v>255</v>
      </c>
      <c r="N76" s="697"/>
      <c r="O76" s="61"/>
      <c r="P76" s="61">
        <v>1</v>
      </c>
      <c r="Q76" s="61">
        <v>255</v>
      </c>
      <c r="R76" s="61"/>
      <c r="S76" s="61"/>
      <c r="T76" s="61"/>
      <c r="U76" s="61"/>
      <c r="V76" s="61">
        <v>1</v>
      </c>
      <c r="W76" s="61">
        <v>120</v>
      </c>
      <c r="X76" s="61"/>
      <c r="Y76" s="61"/>
      <c r="Z76" s="61">
        <v>1</v>
      </c>
      <c r="AA76" s="86">
        <v>135</v>
      </c>
      <c r="AB76" s="43"/>
    </row>
    <row r="77" spans="1:28" ht="16.5" customHeight="1" x14ac:dyDescent="0.2">
      <c r="A77" s="1976"/>
      <c r="B77" s="1990" t="s">
        <v>357</v>
      </c>
      <c r="C77" s="2045"/>
      <c r="D77" s="61">
        <f>SUM(E77:H77)</f>
        <v>1</v>
      </c>
      <c r="E77" s="61"/>
      <c r="F77" s="61"/>
      <c r="G77" s="61"/>
      <c r="H77" s="61">
        <v>1</v>
      </c>
      <c r="I77" s="61">
        <f>SUM(J77:M77)</f>
        <v>240</v>
      </c>
      <c r="J77" s="61"/>
      <c r="K77" s="61"/>
      <c r="L77" s="61"/>
      <c r="M77" s="169">
        <v>240</v>
      </c>
      <c r="N77" s="697"/>
      <c r="O77" s="61"/>
      <c r="P77" s="61">
        <v>1</v>
      </c>
      <c r="Q77" s="61">
        <v>240</v>
      </c>
      <c r="R77" s="61"/>
      <c r="S77" s="61"/>
      <c r="T77" s="61"/>
      <c r="U77" s="61"/>
      <c r="V77" s="61">
        <v>1</v>
      </c>
      <c r="W77" s="61">
        <v>130</v>
      </c>
      <c r="X77" s="61"/>
      <c r="Y77" s="61"/>
      <c r="Z77" s="61">
        <v>1</v>
      </c>
      <c r="AA77" s="86">
        <v>110</v>
      </c>
      <c r="AB77" s="43"/>
    </row>
    <row r="78" spans="1:28" ht="16.5" customHeight="1" thickBot="1" x14ac:dyDescent="0.25">
      <c r="A78" s="1976"/>
      <c r="B78" s="1990" t="s">
        <v>358</v>
      </c>
      <c r="C78" s="1990"/>
      <c r="D78" s="61">
        <f>SUM(E78:H78)</f>
        <v>0</v>
      </c>
      <c r="E78" s="61"/>
      <c r="F78" s="61"/>
      <c r="G78" s="61"/>
      <c r="H78" s="61"/>
      <c r="I78" s="61">
        <f>SUM(J78:M78)</f>
        <v>0</v>
      </c>
      <c r="J78" s="61"/>
      <c r="K78" s="61"/>
      <c r="L78" s="61"/>
      <c r="M78" s="169"/>
      <c r="N78" s="697"/>
      <c r="O78" s="61"/>
      <c r="P78" s="61"/>
      <c r="Q78" s="61"/>
      <c r="R78" s="61"/>
      <c r="S78" s="61"/>
      <c r="T78" s="61"/>
      <c r="U78" s="61"/>
      <c r="V78" s="61"/>
      <c r="W78" s="61"/>
      <c r="X78" s="61"/>
      <c r="Y78" s="61"/>
      <c r="Z78" s="61"/>
      <c r="AA78" s="86"/>
      <c r="AB78" s="43"/>
    </row>
    <row r="79" spans="1:28" ht="16.5" customHeight="1" thickTop="1" thickBot="1" x14ac:dyDescent="0.25">
      <c r="A79" s="1977"/>
      <c r="B79" s="1991" t="s">
        <v>275</v>
      </c>
      <c r="C79" s="1992"/>
      <c r="D79" s="109">
        <f>SUM(D75:D78)</f>
        <v>2</v>
      </c>
      <c r="E79" s="109">
        <f>SUM(E75:E78)</f>
        <v>0</v>
      </c>
      <c r="F79" s="109">
        <f>SUM(F75:F78)</f>
        <v>0</v>
      </c>
      <c r="G79" s="109">
        <f t="shared" ref="G79:AA79" si="28">SUM(G75:G78)</f>
        <v>0</v>
      </c>
      <c r="H79" s="109">
        <f>SUM(H75:H78)</f>
        <v>2</v>
      </c>
      <c r="I79" s="109">
        <f t="shared" si="28"/>
        <v>495</v>
      </c>
      <c r="J79" s="109">
        <f>SUM(J75:J78)</f>
        <v>0</v>
      </c>
      <c r="K79" s="109">
        <f>SUM(K75:K78)</f>
        <v>0</v>
      </c>
      <c r="L79" s="109">
        <f t="shared" si="28"/>
        <v>0</v>
      </c>
      <c r="M79" s="705">
        <f>SUM(M75:M78)</f>
        <v>495</v>
      </c>
      <c r="N79" s="713">
        <f>SUM(N75:N78)</f>
        <v>0</v>
      </c>
      <c r="O79" s="109">
        <f>SUM(O75:O78)</f>
        <v>0</v>
      </c>
      <c r="P79" s="110">
        <f t="shared" si="28"/>
        <v>2</v>
      </c>
      <c r="Q79" s="109">
        <f t="shared" si="28"/>
        <v>495</v>
      </c>
      <c r="R79" s="109">
        <f>SUM(R75:R78)</f>
        <v>0</v>
      </c>
      <c r="S79" s="109">
        <f>SUM(S75:S78)</f>
        <v>0</v>
      </c>
      <c r="T79" s="109">
        <f>SUM(T75:T78)</f>
        <v>0</v>
      </c>
      <c r="U79" s="109">
        <f>SUM(U75:U78)</f>
        <v>0</v>
      </c>
      <c r="V79" s="109">
        <f t="shared" si="28"/>
        <v>2</v>
      </c>
      <c r="W79" s="109">
        <f t="shared" si="28"/>
        <v>250</v>
      </c>
      <c r="X79" s="109">
        <f t="shared" si="28"/>
        <v>0</v>
      </c>
      <c r="Y79" s="109">
        <f t="shared" si="28"/>
        <v>0</v>
      </c>
      <c r="Z79" s="109">
        <f t="shared" si="28"/>
        <v>2</v>
      </c>
      <c r="AA79" s="145">
        <f t="shared" si="28"/>
        <v>245</v>
      </c>
      <c r="AB79" s="43"/>
    </row>
    <row r="80" spans="1:28" s="162" customFormat="1" ht="16.5" customHeight="1" x14ac:dyDescent="0.2">
      <c r="A80" s="1702" t="s">
        <v>359</v>
      </c>
      <c r="B80" s="2042" t="s">
        <v>266</v>
      </c>
      <c r="C80" s="2042"/>
      <c r="D80" s="216">
        <f t="shared" ref="D80:D87" si="29">SUM(E80:H80)</f>
        <v>1</v>
      </c>
      <c r="E80" s="216">
        <v>1</v>
      </c>
      <c r="F80" s="216"/>
      <c r="G80" s="216"/>
      <c r="H80" s="216"/>
      <c r="I80" s="200">
        <f t="shared" ref="I80:I87" si="30">SUM(J80:M80)</f>
        <v>46</v>
      </c>
      <c r="J80" s="216">
        <v>46</v>
      </c>
      <c r="K80" s="216"/>
      <c r="L80" s="216"/>
      <c r="M80" s="706"/>
      <c r="N80" s="716"/>
      <c r="O80" s="216"/>
      <c r="P80" s="216">
        <v>1</v>
      </c>
      <c r="Q80" s="216">
        <v>46</v>
      </c>
      <c r="R80" s="216"/>
      <c r="S80" s="216"/>
      <c r="T80" s="216"/>
      <c r="U80" s="216"/>
      <c r="V80" s="216"/>
      <c r="W80" s="216"/>
      <c r="X80" s="216"/>
      <c r="Y80" s="216"/>
      <c r="Z80" s="216">
        <v>1</v>
      </c>
      <c r="AA80" s="249">
        <v>46</v>
      </c>
      <c r="AB80" s="157"/>
    </row>
    <row r="81" spans="1:28" s="162" customFormat="1" ht="16.5" customHeight="1" x14ac:dyDescent="0.2">
      <c r="A81" s="1694"/>
      <c r="B81" s="2041" t="s">
        <v>267</v>
      </c>
      <c r="C81" s="2041"/>
      <c r="D81" s="200">
        <f t="shared" si="29"/>
        <v>1</v>
      </c>
      <c r="E81" s="200"/>
      <c r="F81" s="200">
        <v>1</v>
      </c>
      <c r="G81" s="200"/>
      <c r="H81" s="200"/>
      <c r="I81" s="200">
        <v>65</v>
      </c>
      <c r="J81" s="200"/>
      <c r="K81" s="200">
        <v>65</v>
      </c>
      <c r="L81" s="200"/>
      <c r="M81" s="419"/>
      <c r="N81" s="702"/>
      <c r="O81" s="200"/>
      <c r="P81" s="200">
        <v>1</v>
      </c>
      <c r="Q81" s="200">
        <v>65</v>
      </c>
      <c r="R81" s="200"/>
      <c r="S81" s="200"/>
      <c r="T81" s="200"/>
      <c r="U81" s="200"/>
      <c r="V81" s="200">
        <v>1</v>
      </c>
      <c r="W81" s="200">
        <v>3</v>
      </c>
      <c r="X81" s="200">
        <v>1</v>
      </c>
      <c r="Y81" s="200">
        <v>5</v>
      </c>
      <c r="Z81" s="200">
        <v>1</v>
      </c>
      <c r="AA81" s="250">
        <v>65</v>
      </c>
      <c r="AB81" s="157"/>
    </row>
    <row r="82" spans="1:28" s="162" customFormat="1" ht="16.5" customHeight="1" x14ac:dyDescent="0.2">
      <c r="A82" s="1694"/>
      <c r="B82" s="2041" t="s">
        <v>268</v>
      </c>
      <c r="C82" s="2041"/>
      <c r="D82" s="251">
        <f>SUM(E82:H82)</f>
        <v>0</v>
      </c>
      <c r="E82" s="251"/>
      <c r="F82" s="251"/>
      <c r="G82" s="251"/>
      <c r="H82" s="251"/>
      <c r="I82" s="200">
        <f t="shared" si="30"/>
        <v>0</v>
      </c>
      <c r="J82" s="251"/>
      <c r="K82" s="251"/>
      <c r="L82" s="251"/>
      <c r="M82" s="707"/>
      <c r="N82" s="717"/>
      <c r="O82" s="251"/>
      <c r="P82" s="251"/>
      <c r="Q82" s="251"/>
      <c r="R82" s="251"/>
      <c r="S82" s="251"/>
      <c r="T82" s="251"/>
      <c r="U82" s="251"/>
      <c r="V82" s="251"/>
      <c r="W82" s="251"/>
      <c r="X82" s="251"/>
      <c r="Y82" s="251"/>
      <c r="Z82" s="251"/>
      <c r="AA82" s="252"/>
      <c r="AB82" s="157"/>
    </row>
    <row r="83" spans="1:28" s="162" customFormat="1" ht="16.5" customHeight="1" x14ac:dyDescent="0.2">
      <c r="A83" s="1694"/>
      <c r="B83" s="2041" t="s">
        <v>269</v>
      </c>
      <c r="C83" s="2041"/>
      <c r="D83" s="251">
        <f t="shared" si="29"/>
        <v>3</v>
      </c>
      <c r="E83" s="251">
        <v>3</v>
      </c>
      <c r="F83" s="251"/>
      <c r="G83" s="251"/>
      <c r="H83" s="251"/>
      <c r="I83" s="200">
        <f t="shared" si="30"/>
        <v>65</v>
      </c>
      <c r="J83" s="251"/>
      <c r="K83" s="251">
        <v>65</v>
      </c>
      <c r="L83" s="251"/>
      <c r="M83" s="707"/>
      <c r="N83" s="717"/>
      <c r="O83" s="251"/>
      <c r="P83" s="251">
        <v>3</v>
      </c>
      <c r="Q83" s="251">
        <v>65</v>
      </c>
      <c r="R83" s="251"/>
      <c r="S83" s="251"/>
      <c r="T83" s="251"/>
      <c r="U83" s="251"/>
      <c r="V83" s="251"/>
      <c r="W83" s="251"/>
      <c r="X83" s="251"/>
      <c r="Y83" s="251"/>
      <c r="Z83" s="251">
        <v>3</v>
      </c>
      <c r="AA83" s="252">
        <v>65</v>
      </c>
      <c r="AB83" s="157"/>
    </row>
    <row r="84" spans="1:28" s="162" customFormat="1" ht="16.5" customHeight="1" x14ac:dyDescent="0.2">
      <c r="A84" s="1694"/>
      <c r="B84" s="2041" t="s">
        <v>270</v>
      </c>
      <c r="C84" s="2041"/>
      <c r="D84" s="200">
        <f t="shared" si="29"/>
        <v>0</v>
      </c>
      <c r="E84" s="200"/>
      <c r="F84" s="200"/>
      <c r="G84" s="200"/>
      <c r="H84" s="200"/>
      <c r="I84" s="200">
        <f t="shared" si="30"/>
        <v>0</v>
      </c>
      <c r="J84" s="200"/>
      <c r="K84" s="200"/>
      <c r="L84" s="200"/>
      <c r="M84" s="419"/>
      <c r="N84" s="702"/>
      <c r="O84" s="200"/>
      <c r="P84" s="200"/>
      <c r="Q84" s="200"/>
      <c r="R84" s="200"/>
      <c r="S84" s="200"/>
      <c r="T84" s="200"/>
      <c r="U84" s="200"/>
      <c r="V84" s="200"/>
      <c r="W84" s="200"/>
      <c r="X84" s="200"/>
      <c r="Y84" s="200"/>
      <c r="Z84" s="200"/>
      <c r="AA84" s="250"/>
      <c r="AB84" s="157"/>
    </row>
    <row r="85" spans="1:28" s="162" customFormat="1" ht="16.5" customHeight="1" x14ac:dyDescent="0.2">
      <c r="A85" s="1694"/>
      <c r="B85" s="2041" t="s">
        <v>271</v>
      </c>
      <c r="C85" s="2041"/>
      <c r="D85" s="200">
        <f t="shared" si="29"/>
        <v>0</v>
      </c>
      <c r="E85" s="200"/>
      <c r="F85" s="200"/>
      <c r="G85" s="200"/>
      <c r="H85" s="200"/>
      <c r="I85" s="200">
        <f t="shared" si="30"/>
        <v>0</v>
      </c>
      <c r="J85" s="200"/>
      <c r="K85" s="200"/>
      <c r="L85" s="200"/>
      <c r="M85" s="419"/>
      <c r="N85" s="702"/>
      <c r="O85" s="200"/>
      <c r="P85" s="200"/>
      <c r="Q85" s="200"/>
      <c r="R85" s="200"/>
      <c r="S85" s="200"/>
      <c r="T85" s="200"/>
      <c r="U85" s="200"/>
      <c r="V85" s="200"/>
      <c r="W85" s="200"/>
      <c r="X85" s="200"/>
      <c r="Y85" s="200"/>
      <c r="Z85" s="200"/>
      <c r="AA85" s="250"/>
      <c r="AB85" s="157"/>
    </row>
    <row r="86" spans="1:28" s="162" customFormat="1" ht="16.5" customHeight="1" x14ac:dyDescent="0.2">
      <c r="A86" s="1694"/>
      <c r="B86" s="2041" t="s">
        <v>272</v>
      </c>
      <c r="C86" s="2041"/>
      <c r="D86" s="200">
        <f t="shared" si="29"/>
        <v>0</v>
      </c>
      <c r="E86" s="200"/>
      <c r="F86" s="200"/>
      <c r="G86" s="200"/>
      <c r="H86" s="200"/>
      <c r="I86" s="200">
        <f t="shared" si="30"/>
        <v>0</v>
      </c>
      <c r="J86" s="200"/>
      <c r="K86" s="200"/>
      <c r="L86" s="200"/>
      <c r="M86" s="419"/>
      <c r="N86" s="702"/>
      <c r="O86" s="200"/>
      <c r="P86" s="200"/>
      <c r="Q86" s="200"/>
      <c r="R86" s="200"/>
      <c r="S86" s="200"/>
      <c r="T86" s="200"/>
      <c r="U86" s="200"/>
      <c r="V86" s="200"/>
      <c r="W86" s="200"/>
      <c r="X86" s="200"/>
      <c r="Y86" s="200"/>
      <c r="Z86" s="200"/>
      <c r="AA86" s="250"/>
      <c r="AB86" s="157"/>
    </row>
    <row r="87" spans="1:28" s="162" customFormat="1" ht="16.5" customHeight="1" thickBot="1" x14ac:dyDescent="0.25">
      <c r="A87" s="1694"/>
      <c r="B87" s="2041" t="s">
        <v>273</v>
      </c>
      <c r="C87" s="2041"/>
      <c r="D87" s="200">
        <f t="shared" si="29"/>
        <v>0</v>
      </c>
      <c r="E87" s="200"/>
      <c r="F87" s="200"/>
      <c r="G87" s="200"/>
      <c r="H87" s="200"/>
      <c r="I87" s="200">
        <f t="shared" si="30"/>
        <v>0</v>
      </c>
      <c r="J87" s="200"/>
      <c r="K87" s="200"/>
      <c r="L87" s="200"/>
      <c r="M87" s="419"/>
      <c r="N87" s="702"/>
      <c r="O87" s="200"/>
      <c r="P87" s="200"/>
      <c r="Q87" s="200"/>
      <c r="R87" s="200"/>
      <c r="S87" s="200"/>
      <c r="T87" s="200"/>
      <c r="U87" s="200"/>
      <c r="V87" s="200"/>
      <c r="W87" s="200"/>
      <c r="X87" s="200"/>
      <c r="Y87" s="200"/>
      <c r="Z87" s="200"/>
      <c r="AA87" s="250"/>
      <c r="AB87" s="157"/>
    </row>
    <row r="88" spans="1:28" s="162" customFormat="1" ht="16.5" customHeight="1" thickTop="1" thickBot="1" x14ac:dyDescent="0.25">
      <c r="A88" s="1698"/>
      <c r="B88" s="1680" t="s">
        <v>275</v>
      </c>
      <c r="C88" s="1681"/>
      <c r="D88" s="253">
        <f t="shared" ref="D88:AA88" si="31">SUM(D80:D87)</f>
        <v>5</v>
      </c>
      <c r="E88" s="253">
        <f t="shared" si="31"/>
        <v>4</v>
      </c>
      <c r="F88" s="253">
        <f t="shared" si="31"/>
        <v>1</v>
      </c>
      <c r="G88" s="253">
        <f t="shared" si="31"/>
        <v>0</v>
      </c>
      <c r="H88" s="253">
        <f t="shared" si="31"/>
        <v>0</v>
      </c>
      <c r="I88" s="253">
        <f t="shared" si="31"/>
        <v>176</v>
      </c>
      <c r="J88" s="253">
        <f t="shared" si="31"/>
        <v>46</v>
      </c>
      <c r="K88" s="253">
        <f t="shared" si="31"/>
        <v>130</v>
      </c>
      <c r="L88" s="253">
        <f t="shared" si="31"/>
        <v>0</v>
      </c>
      <c r="M88" s="708">
        <f t="shared" si="31"/>
        <v>0</v>
      </c>
      <c r="N88" s="718">
        <f t="shared" si="31"/>
        <v>0</v>
      </c>
      <c r="O88" s="253">
        <f t="shared" si="31"/>
        <v>0</v>
      </c>
      <c r="P88" s="254">
        <f t="shared" si="31"/>
        <v>5</v>
      </c>
      <c r="Q88" s="253">
        <f t="shared" si="31"/>
        <v>176</v>
      </c>
      <c r="R88" s="253">
        <f t="shared" si="31"/>
        <v>0</v>
      </c>
      <c r="S88" s="253">
        <f t="shared" si="31"/>
        <v>0</v>
      </c>
      <c r="T88" s="253">
        <f t="shared" si="31"/>
        <v>0</v>
      </c>
      <c r="U88" s="253">
        <f t="shared" si="31"/>
        <v>0</v>
      </c>
      <c r="V88" s="253">
        <f t="shared" si="31"/>
        <v>1</v>
      </c>
      <c r="W88" s="253">
        <f t="shared" si="31"/>
        <v>3</v>
      </c>
      <c r="X88" s="253">
        <f t="shared" si="31"/>
        <v>1</v>
      </c>
      <c r="Y88" s="253">
        <f t="shared" si="31"/>
        <v>5</v>
      </c>
      <c r="Z88" s="253">
        <f t="shared" si="31"/>
        <v>5</v>
      </c>
      <c r="AA88" s="255">
        <f t="shared" si="31"/>
        <v>176</v>
      </c>
      <c r="AB88" s="157"/>
    </row>
    <row r="89" spans="1:28" ht="16.5" customHeight="1" thickBot="1" x14ac:dyDescent="0.25">
      <c r="A89" s="1442" t="s">
        <v>360</v>
      </c>
      <c r="B89" s="2044" t="s">
        <v>361</v>
      </c>
      <c r="C89" s="2044"/>
      <c r="D89" s="66">
        <f>SUM(E89:H89)</f>
        <v>4</v>
      </c>
      <c r="E89" s="66">
        <v>0</v>
      </c>
      <c r="F89" s="66">
        <v>0</v>
      </c>
      <c r="G89" s="66">
        <v>1</v>
      </c>
      <c r="H89" s="66">
        <v>3</v>
      </c>
      <c r="I89" s="90">
        <f>SUM(J89:M89)</f>
        <v>1500</v>
      </c>
      <c r="J89" s="66">
        <v>0</v>
      </c>
      <c r="K89" s="66">
        <v>0</v>
      </c>
      <c r="L89" s="66">
        <v>200</v>
      </c>
      <c r="M89" s="171">
        <v>1300</v>
      </c>
      <c r="N89" s="698">
        <v>0</v>
      </c>
      <c r="O89" s="66">
        <v>0</v>
      </c>
      <c r="P89" s="66">
        <v>4</v>
      </c>
      <c r="Q89" s="66">
        <v>1500</v>
      </c>
      <c r="R89" s="66">
        <v>0</v>
      </c>
      <c r="S89" s="66">
        <v>0</v>
      </c>
      <c r="T89" s="66">
        <v>0</v>
      </c>
      <c r="U89" s="66">
        <v>0</v>
      </c>
      <c r="V89" s="66">
        <v>4</v>
      </c>
      <c r="W89" s="66">
        <v>1323</v>
      </c>
      <c r="X89" s="66">
        <v>1</v>
      </c>
      <c r="Y89" s="66">
        <v>177</v>
      </c>
      <c r="Z89" s="66">
        <v>0</v>
      </c>
      <c r="AA89" s="177">
        <v>0</v>
      </c>
      <c r="AB89" s="43"/>
    </row>
    <row r="90" spans="1:28" s="30" customFormat="1" ht="13.2" x14ac:dyDescent="0.2">
      <c r="A90" s="1184" t="s">
        <v>461</v>
      </c>
      <c r="B90" s="1107"/>
      <c r="C90" s="1107"/>
      <c r="D90" s="1108"/>
      <c r="E90" s="1108"/>
      <c r="F90" s="1108"/>
      <c r="G90" s="1108"/>
      <c r="H90" s="1108"/>
      <c r="I90" s="1108"/>
      <c r="J90" s="1108"/>
      <c r="K90" s="1108"/>
      <c r="L90" s="1108"/>
      <c r="M90" s="1108"/>
      <c r="N90" s="1108"/>
      <c r="O90" s="1108"/>
      <c r="P90" s="1108"/>
      <c r="Q90" s="1108"/>
      <c r="R90" s="1108"/>
      <c r="S90" s="1108"/>
      <c r="T90" s="1108"/>
      <c r="U90" s="1108"/>
      <c r="V90" s="1108"/>
      <c r="W90" s="1108"/>
      <c r="X90" s="1108"/>
      <c r="Y90" s="1108"/>
      <c r="Z90" s="1108"/>
      <c r="AA90" s="1108"/>
    </row>
    <row r="91" spans="1:28" ht="13.5" customHeight="1" x14ac:dyDescent="0.2">
      <c r="A91" s="2037" t="s">
        <v>462</v>
      </c>
      <c r="B91" s="2038"/>
      <c r="C91" s="2038"/>
      <c r="D91" s="2038"/>
      <c r="E91" s="2038"/>
      <c r="F91" s="2038"/>
      <c r="G91" s="2038"/>
      <c r="H91" s="2038"/>
      <c r="I91" s="2038"/>
      <c r="J91" s="2038"/>
      <c r="K91" s="2038"/>
      <c r="L91" s="2038"/>
      <c r="M91" s="2038"/>
    </row>
    <row r="92" spans="1:28" ht="13.5" customHeight="1" x14ac:dyDescent="0.2">
      <c r="A92" s="2038"/>
      <c r="B92" s="2038"/>
      <c r="C92" s="2038"/>
      <c r="D92" s="2038"/>
      <c r="E92" s="2038"/>
      <c r="F92" s="2038"/>
      <c r="G92" s="2038"/>
      <c r="H92" s="2038"/>
      <c r="I92" s="2038"/>
      <c r="J92" s="2038"/>
      <c r="K92" s="2038"/>
      <c r="L92" s="2038"/>
      <c r="M92" s="2038"/>
    </row>
  </sheetData>
  <mergeCells count="110">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 ref="A91:M92"/>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A1:M1"/>
    <mergeCell ref="C2:F2"/>
    <mergeCell ref="A20:A22"/>
    <mergeCell ref="A23:A26"/>
    <mergeCell ref="K2:M2"/>
    <mergeCell ref="B19:C19"/>
    <mergeCell ref="A11:C11"/>
    <mergeCell ref="B20:C20"/>
    <mergeCell ref="B26:C26"/>
    <mergeCell ref="B21:C21"/>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s>
  <phoneticPr fontId="3"/>
  <printOptions horizontalCentered="1"/>
  <pageMargins left="0.59055118110236227" right="0.59055118110236227" top="0.59055118110236227" bottom="0.39370078740157483" header="0.51181102362204722" footer="0.31496062992125984"/>
  <pageSetup paperSize="9" scale="93" firstPageNumber="28" pageOrder="overThenDown" orientation="portrait" useFirstPageNumber="1" r:id="rId1"/>
  <headerFooter scaleWithDoc="0" alignWithMargins="0">
    <oddHeader>&amp;R&amp;6　　　　</oddHeader>
    <oddFooter>&amp;C&amp;14&amp;P</oddFooter>
  </headerFooter>
  <rowBreaks count="1" manualBreakCount="1">
    <brk id="44" max="26" man="1"/>
  </rowBreaks>
  <colBreaks count="1" manualBreakCount="1">
    <brk id="13"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4"/>
  <sheetViews>
    <sheetView view="pageBreakPreview" zoomScale="85" zoomScaleNormal="75" zoomScaleSheetLayoutView="85" workbookViewId="0">
      <pane xSplit="2" ySplit="8" topLeftCell="C66"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4.44140625" style="755" bestFit="1" customWidth="1"/>
    <col min="2" max="2" width="9.44140625" style="755" bestFit="1" customWidth="1"/>
    <col min="3" max="3" width="5.5546875" style="285" bestFit="1" customWidth="1"/>
    <col min="4" max="5" width="7.6640625" style="285" bestFit="1" customWidth="1"/>
    <col min="6" max="6" width="5" style="285" bestFit="1" customWidth="1"/>
    <col min="7" max="7" width="6.77734375" style="285" bestFit="1" customWidth="1"/>
    <col min="8" max="8" width="7.6640625" style="285" bestFit="1" customWidth="1"/>
    <col min="9" max="9" width="7.6640625" style="285" customWidth="1"/>
    <col min="10" max="10" width="4.44140625" style="285" bestFit="1" customWidth="1"/>
    <col min="11" max="11" width="5.44140625" style="285" bestFit="1" customWidth="1"/>
    <col min="12" max="12" width="6.77734375" style="285" bestFit="1" customWidth="1"/>
    <col min="13" max="13" width="4.44140625" style="285" bestFit="1" customWidth="1"/>
    <col min="14" max="14" width="6.77734375" style="285" bestFit="1" customWidth="1"/>
    <col min="15" max="15" width="7.6640625" style="285" bestFit="1" customWidth="1"/>
    <col min="16" max="16" width="7.6640625" style="285" customWidth="1"/>
    <col min="17" max="17" width="5.44140625" style="285" bestFit="1" customWidth="1"/>
    <col min="18" max="18" width="6.77734375" style="285" bestFit="1" customWidth="1"/>
    <col min="19" max="19" width="5.44140625" style="285" bestFit="1" customWidth="1"/>
    <col min="20" max="20" width="6.77734375" style="285" bestFit="1" customWidth="1"/>
    <col min="21" max="21" width="5.44140625" style="285" bestFit="1" customWidth="1"/>
    <col min="22" max="22" width="6.77734375" style="285" bestFit="1" customWidth="1"/>
    <col min="23" max="23" width="5.44140625" style="285" bestFit="1" customWidth="1"/>
    <col min="24" max="24" width="6.77734375" style="285" bestFit="1" customWidth="1"/>
    <col min="25" max="25" width="5.44140625" style="285" bestFit="1" customWidth="1"/>
    <col min="26" max="26" width="6.77734375" style="285" bestFit="1" customWidth="1"/>
    <col min="27" max="27" width="5.44140625" style="285" bestFit="1" customWidth="1"/>
    <col min="28" max="28" width="8.5546875" style="285" bestFit="1" customWidth="1"/>
    <col min="29" max="16384" width="13.33203125" style="285"/>
  </cols>
  <sheetData>
    <row r="1" spans="1:29" x14ac:dyDescent="0.2">
      <c r="A1" s="1827" t="s">
        <v>446</v>
      </c>
      <c r="B1" s="1827"/>
      <c r="C1" s="1827"/>
      <c r="D1" s="1827"/>
      <c r="E1" s="1827"/>
      <c r="F1" s="1827"/>
      <c r="G1" s="1827"/>
      <c r="H1" s="1827"/>
      <c r="I1" s="1827"/>
      <c r="J1" s="1827"/>
      <c r="K1" s="1827"/>
      <c r="L1" s="1827"/>
      <c r="M1" s="1827"/>
      <c r="N1" s="1827"/>
      <c r="O1" s="1827"/>
      <c r="P1" s="1827"/>
      <c r="Q1" s="438"/>
      <c r="R1" s="438"/>
      <c r="S1" s="438"/>
      <c r="T1" s="438"/>
      <c r="U1" s="438"/>
      <c r="V1" s="438"/>
      <c r="W1" s="438"/>
      <c r="X1" s="438"/>
      <c r="Y1" s="438"/>
      <c r="Z1" s="438"/>
      <c r="AA1" s="438"/>
      <c r="AB1" s="438"/>
    </row>
    <row r="2" spans="1:29" x14ac:dyDescent="0.2">
      <c r="A2" s="720"/>
      <c r="B2" s="2076" t="s">
        <v>463</v>
      </c>
      <c r="C2" s="2076"/>
      <c r="D2" s="2076"/>
      <c r="E2" s="2076"/>
      <c r="F2" s="2076"/>
      <c r="G2" s="314"/>
      <c r="H2" s="314"/>
      <c r="I2" s="314"/>
      <c r="J2" s="314"/>
      <c r="K2" s="2077"/>
      <c r="L2" s="2077"/>
      <c r="N2" s="314"/>
      <c r="O2" s="314"/>
      <c r="P2" s="314"/>
      <c r="Q2" s="314"/>
      <c r="R2" s="314"/>
      <c r="S2" s="314"/>
      <c r="T2" s="314"/>
      <c r="U2" s="314"/>
      <c r="V2" s="314"/>
      <c r="W2" s="314"/>
      <c r="X2" s="314"/>
      <c r="Y2" s="314"/>
      <c r="Z2" s="314"/>
      <c r="AA2" s="314"/>
      <c r="AB2" s="314"/>
    </row>
    <row r="3" spans="1:29" ht="9" customHeight="1" thickBot="1" x14ac:dyDescent="0.25">
      <c r="A3" s="720"/>
      <c r="B3" s="72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row>
    <row r="4" spans="1:29" ht="15" customHeight="1" x14ac:dyDescent="0.2">
      <c r="A4" s="2078" t="s">
        <v>284</v>
      </c>
      <c r="B4" s="2079"/>
      <c r="C4" s="2071" t="s">
        <v>464</v>
      </c>
      <c r="D4" s="1707"/>
      <c r="E4" s="1708"/>
      <c r="F4" s="1831" t="s">
        <v>27</v>
      </c>
      <c r="G4" s="1832"/>
      <c r="H4" s="1832"/>
      <c r="I4" s="1832"/>
      <c r="J4" s="1832"/>
      <c r="K4" s="1832"/>
      <c r="L4" s="1832"/>
      <c r="M4" s="1832"/>
      <c r="N4" s="1832"/>
      <c r="O4" s="1832"/>
      <c r="P4" s="2075"/>
      <c r="Q4" s="2047" t="s">
        <v>465</v>
      </c>
      <c r="R4" s="1832"/>
      <c r="S4" s="1832"/>
      <c r="T4" s="1832"/>
      <c r="U4" s="1832"/>
      <c r="V4" s="1832"/>
      <c r="W4" s="1832"/>
      <c r="X4" s="1832"/>
      <c r="Y4" s="1832"/>
      <c r="Z4" s="1833"/>
      <c r="AA4" s="1831" t="s">
        <v>466</v>
      </c>
      <c r="AB4" s="2046"/>
      <c r="AC4" s="291"/>
    </row>
    <row r="5" spans="1:29" ht="15" customHeight="1" x14ac:dyDescent="0.2">
      <c r="A5" s="2080"/>
      <c r="B5" s="2081"/>
      <c r="C5" s="2072" t="s">
        <v>467</v>
      </c>
      <c r="D5" s="2073"/>
      <c r="E5" s="2074"/>
      <c r="F5" s="546" t="s">
        <v>2</v>
      </c>
      <c r="G5" s="721"/>
      <c r="H5" s="721"/>
      <c r="I5" s="1104"/>
      <c r="J5" s="546" t="s">
        <v>2</v>
      </c>
      <c r="K5" s="721"/>
      <c r="L5" s="721"/>
      <c r="M5" s="546" t="s">
        <v>2</v>
      </c>
      <c r="N5" s="722"/>
      <c r="O5" s="722"/>
      <c r="P5" s="1134"/>
      <c r="Q5" s="2048" t="s">
        <v>468</v>
      </c>
      <c r="R5" s="1830"/>
      <c r="S5" s="1828" t="s">
        <v>469</v>
      </c>
      <c r="T5" s="1830"/>
      <c r="U5" s="1828" t="s">
        <v>470</v>
      </c>
      <c r="V5" s="1830"/>
      <c r="W5" s="1828" t="s">
        <v>471</v>
      </c>
      <c r="X5" s="1830"/>
      <c r="Y5" s="1828" t="s">
        <v>472</v>
      </c>
      <c r="Z5" s="1830"/>
      <c r="AA5" s="546" t="s">
        <v>4</v>
      </c>
      <c r="AB5" s="723" t="s">
        <v>2</v>
      </c>
      <c r="AC5" s="291"/>
    </row>
    <row r="6" spans="1:29" ht="15" customHeight="1" x14ac:dyDescent="0.2">
      <c r="A6" s="2080"/>
      <c r="B6" s="2081"/>
      <c r="C6" s="557" t="s">
        <v>473</v>
      </c>
      <c r="D6" s="440" t="s">
        <v>474</v>
      </c>
      <c r="E6" s="440" t="s">
        <v>475</v>
      </c>
      <c r="F6" s="549" t="s">
        <v>476</v>
      </c>
      <c r="G6" s="440" t="s">
        <v>474</v>
      </c>
      <c r="H6" s="440" t="s">
        <v>475</v>
      </c>
      <c r="I6" s="549" t="s">
        <v>477</v>
      </c>
      <c r="J6" s="549" t="s">
        <v>478</v>
      </c>
      <c r="K6" s="440" t="s">
        <v>474</v>
      </c>
      <c r="L6" s="440" t="s">
        <v>475</v>
      </c>
      <c r="M6" s="549" t="s">
        <v>479</v>
      </c>
      <c r="N6" s="545" t="s">
        <v>474</v>
      </c>
      <c r="O6" s="724" t="s">
        <v>475</v>
      </c>
      <c r="P6" s="1135" t="s">
        <v>477</v>
      </c>
      <c r="Q6" s="1153" t="s">
        <v>480</v>
      </c>
      <c r="R6" s="440" t="s">
        <v>474</v>
      </c>
      <c r="S6" s="440" t="s">
        <v>480</v>
      </c>
      <c r="T6" s="440" t="s">
        <v>474</v>
      </c>
      <c r="U6" s="440" t="s">
        <v>480</v>
      </c>
      <c r="V6" s="440" t="s">
        <v>474</v>
      </c>
      <c r="W6" s="440" t="s">
        <v>480</v>
      </c>
      <c r="X6" s="440" t="s">
        <v>474</v>
      </c>
      <c r="Y6" s="440" t="s">
        <v>480</v>
      </c>
      <c r="Z6" s="545" t="s">
        <v>474</v>
      </c>
      <c r="AA6" s="440" t="s">
        <v>480</v>
      </c>
      <c r="AB6" s="725" t="s">
        <v>481</v>
      </c>
      <c r="AC6" s="291"/>
    </row>
    <row r="7" spans="1:29" ht="15" customHeight="1" x14ac:dyDescent="0.2">
      <c r="A7" s="2080"/>
      <c r="B7" s="2081"/>
      <c r="C7" s="557" t="s">
        <v>482</v>
      </c>
      <c r="D7" s="440" t="s">
        <v>3</v>
      </c>
      <c r="E7" s="440" t="s">
        <v>481</v>
      </c>
      <c r="F7" s="549" t="s">
        <v>29</v>
      </c>
      <c r="G7" s="440" t="s">
        <v>3</v>
      </c>
      <c r="H7" s="440" t="s">
        <v>481</v>
      </c>
      <c r="I7" s="549" t="s">
        <v>483</v>
      </c>
      <c r="J7" s="549" t="s">
        <v>29</v>
      </c>
      <c r="K7" s="440" t="s">
        <v>3</v>
      </c>
      <c r="L7" s="440" t="s">
        <v>481</v>
      </c>
      <c r="M7" s="549" t="s">
        <v>29</v>
      </c>
      <c r="N7" s="545" t="s">
        <v>3</v>
      </c>
      <c r="O7" s="545" t="s">
        <v>481</v>
      </c>
      <c r="P7" s="1135" t="s">
        <v>483</v>
      </c>
      <c r="Q7" s="1153" t="s">
        <v>29</v>
      </c>
      <c r="R7" s="440" t="s">
        <v>3</v>
      </c>
      <c r="S7" s="440" t="s">
        <v>29</v>
      </c>
      <c r="T7" s="440" t="s">
        <v>3</v>
      </c>
      <c r="U7" s="440" t="s">
        <v>29</v>
      </c>
      <c r="V7" s="440" t="s">
        <v>3</v>
      </c>
      <c r="W7" s="440" t="s">
        <v>29</v>
      </c>
      <c r="X7" s="440" t="s">
        <v>3</v>
      </c>
      <c r="Y7" s="440" t="s">
        <v>29</v>
      </c>
      <c r="Z7" s="545" t="s">
        <v>3</v>
      </c>
      <c r="AA7" s="440" t="s">
        <v>29</v>
      </c>
      <c r="AB7" s="547"/>
      <c r="AC7" s="291"/>
    </row>
    <row r="8" spans="1:29" ht="15" customHeight="1" thickBot="1" x14ac:dyDescent="0.25">
      <c r="A8" s="2080"/>
      <c r="B8" s="2081"/>
      <c r="C8" s="726"/>
      <c r="D8" s="441" t="s">
        <v>30</v>
      </c>
      <c r="E8" s="441" t="s">
        <v>151</v>
      </c>
      <c r="F8" s="726"/>
      <c r="G8" s="441" t="s">
        <v>30</v>
      </c>
      <c r="H8" s="441" t="s">
        <v>151</v>
      </c>
      <c r="I8" s="1105" t="s">
        <v>484</v>
      </c>
      <c r="J8" s="726"/>
      <c r="K8" s="441" t="s">
        <v>30</v>
      </c>
      <c r="L8" s="441" t="s">
        <v>151</v>
      </c>
      <c r="M8" s="726"/>
      <c r="N8" s="556" t="s">
        <v>30</v>
      </c>
      <c r="O8" s="556" t="s">
        <v>151</v>
      </c>
      <c r="P8" s="1136" t="s">
        <v>484</v>
      </c>
      <c r="Q8" s="1154"/>
      <c r="R8" s="441" t="s">
        <v>30</v>
      </c>
      <c r="S8" s="726"/>
      <c r="T8" s="441" t="s">
        <v>30</v>
      </c>
      <c r="U8" s="726"/>
      <c r="V8" s="441" t="s">
        <v>30</v>
      </c>
      <c r="W8" s="727"/>
      <c r="X8" s="1347" t="s">
        <v>30</v>
      </c>
      <c r="Y8" s="728"/>
      <c r="Z8" s="582" t="s">
        <v>30</v>
      </c>
      <c r="AA8" s="728"/>
      <c r="AB8" s="729" t="s">
        <v>151</v>
      </c>
      <c r="AC8" s="291"/>
    </row>
    <row r="9" spans="1:29" s="309" customFormat="1" ht="16.5" customHeight="1" thickBot="1" x14ac:dyDescent="0.25">
      <c r="A9" s="2069" t="s">
        <v>296</v>
      </c>
      <c r="B9" s="2070"/>
      <c r="C9" s="1443">
        <f>SUM(C10:C12)</f>
        <v>202</v>
      </c>
      <c r="D9" s="1443">
        <f t="shared" ref="D9:Z9" si="0">SUM(D10:D12)</f>
        <v>14387.669999999998</v>
      </c>
      <c r="E9" s="1443">
        <f t="shared" si="0"/>
        <v>72947.66</v>
      </c>
      <c r="F9" s="1443">
        <f t="shared" si="0"/>
        <v>181</v>
      </c>
      <c r="G9" s="1443">
        <f t="shared" si="0"/>
        <v>7048.87</v>
      </c>
      <c r="H9" s="1443">
        <f t="shared" si="0"/>
        <v>34972.660000000003</v>
      </c>
      <c r="I9" s="1443">
        <f t="shared" si="0"/>
        <v>80</v>
      </c>
      <c r="J9" s="1443">
        <f t="shared" si="0"/>
        <v>3</v>
      </c>
      <c r="K9" s="1443">
        <f t="shared" si="0"/>
        <v>297</v>
      </c>
      <c r="L9" s="1443">
        <f t="shared" si="0"/>
        <v>1454</v>
      </c>
      <c r="M9" s="1443">
        <f t="shared" si="0"/>
        <v>18</v>
      </c>
      <c r="N9" s="1443">
        <f t="shared" si="0"/>
        <v>7042</v>
      </c>
      <c r="O9" s="1443">
        <f t="shared" si="0"/>
        <v>36521</v>
      </c>
      <c r="P9" s="1444">
        <f t="shared" si="0"/>
        <v>21</v>
      </c>
      <c r="Q9" s="1445">
        <f t="shared" si="0"/>
        <v>53</v>
      </c>
      <c r="R9" s="1443">
        <f t="shared" si="0"/>
        <v>723.77</v>
      </c>
      <c r="S9" s="1443">
        <f t="shared" si="0"/>
        <v>90</v>
      </c>
      <c r="T9" s="1443">
        <f t="shared" si="0"/>
        <v>3012.1</v>
      </c>
      <c r="U9" s="1443">
        <f t="shared" si="0"/>
        <v>28</v>
      </c>
      <c r="V9" s="1443">
        <f t="shared" si="0"/>
        <v>1716</v>
      </c>
      <c r="W9" s="1443">
        <f t="shared" si="0"/>
        <v>15</v>
      </c>
      <c r="X9" s="1446">
        <f t="shared" si="0"/>
        <v>2253</v>
      </c>
      <c r="Y9" s="1446">
        <f t="shared" si="0"/>
        <v>16</v>
      </c>
      <c r="Z9" s="1446">
        <f t="shared" si="0"/>
        <v>7673</v>
      </c>
      <c r="AA9" s="1446">
        <f>SUM(AA10:AA12)</f>
        <v>66</v>
      </c>
      <c r="AB9" s="1447">
        <f>SUM(AB10:AB12)</f>
        <v>23909.1</v>
      </c>
      <c r="AC9" s="308"/>
    </row>
    <row r="10" spans="1:29" s="309" customFormat="1" ht="16.5" customHeight="1" x14ac:dyDescent="0.2">
      <c r="A10" s="2067" t="s">
        <v>297</v>
      </c>
      <c r="B10" s="2068"/>
      <c r="C10" s="1448">
        <f>SUM(C13:C15)</f>
        <v>126</v>
      </c>
      <c r="D10" s="1449">
        <f t="shared" ref="D10:Y10" si="1">SUM(D13:D15)</f>
        <v>5527</v>
      </c>
      <c r="E10" s="1448">
        <f t="shared" si="1"/>
        <v>29627</v>
      </c>
      <c r="F10" s="1448">
        <f t="shared" si="1"/>
        <v>121</v>
      </c>
      <c r="G10" s="1449">
        <f t="shared" si="1"/>
        <v>4570</v>
      </c>
      <c r="H10" s="1448">
        <f t="shared" si="1"/>
        <v>24002</v>
      </c>
      <c r="I10" s="1448">
        <f t="shared" si="1"/>
        <v>49</v>
      </c>
      <c r="J10" s="1449">
        <f t="shared" si="1"/>
        <v>3</v>
      </c>
      <c r="K10" s="1449">
        <f t="shared" si="1"/>
        <v>297</v>
      </c>
      <c r="L10" s="1448">
        <f t="shared" si="1"/>
        <v>1454</v>
      </c>
      <c r="M10" s="1449">
        <f t="shared" si="1"/>
        <v>2</v>
      </c>
      <c r="N10" s="1449">
        <f t="shared" si="1"/>
        <v>660</v>
      </c>
      <c r="O10" s="1449">
        <f t="shared" si="1"/>
        <v>4171</v>
      </c>
      <c r="P10" s="1450">
        <f t="shared" si="1"/>
        <v>2</v>
      </c>
      <c r="Q10" s="1451">
        <f t="shared" si="1"/>
        <v>32</v>
      </c>
      <c r="R10" s="1449">
        <f t="shared" si="1"/>
        <v>506</v>
      </c>
      <c r="S10" s="1449">
        <f t="shared" si="1"/>
        <v>67</v>
      </c>
      <c r="T10" s="1449">
        <f t="shared" si="1"/>
        <v>2258</v>
      </c>
      <c r="U10" s="1449">
        <f t="shared" si="1"/>
        <v>14</v>
      </c>
      <c r="V10" s="1448">
        <f t="shared" si="1"/>
        <v>865</v>
      </c>
      <c r="W10" s="1448">
        <f>SUM(W13:W15)</f>
        <v>11</v>
      </c>
      <c r="X10" s="1448">
        <f>SUM(X13:X15)</f>
        <v>1238</v>
      </c>
      <c r="Y10" s="1448">
        <f t="shared" si="1"/>
        <v>2</v>
      </c>
      <c r="Z10" s="1449">
        <f>SUM(Z13:Z15)</f>
        <v>660</v>
      </c>
      <c r="AA10" s="1448">
        <f>SUM(AA13:AA15)</f>
        <v>51</v>
      </c>
      <c r="AB10" s="1452">
        <f>SUM(AB13:AB15)</f>
        <v>10818</v>
      </c>
      <c r="AC10" s="308"/>
    </row>
    <row r="11" spans="1:29" s="309" customFormat="1" ht="16.5" customHeight="1" x14ac:dyDescent="0.2">
      <c r="A11" s="2065" t="s">
        <v>298</v>
      </c>
      <c r="B11" s="2066"/>
      <c r="C11" s="1453">
        <f>SUM(C16:C17)</f>
        <v>60</v>
      </c>
      <c r="D11" s="1453">
        <f t="shared" ref="D11:Z11" si="2">SUM(D16:D17)</f>
        <v>5429.87</v>
      </c>
      <c r="E11" s="1453">
        <f t="shared" si="2"/>
        <v>26652.66</v>
      </c>
      <c r="F11" s="1453">
        <f t="shared" si="2"/>
        <v>51</v>
      </c>
      <c r="G11" s="1453">
        <f t="shared" si="2"/>
        <v>1942.87</v>
      </c>
      <c r="H11" s="1453">
        <f t="shared" si="2"/>
        <v>8753.66</v>
      </c>
      <c r="I11" s="1453">
        <f t="shared" si="2"/>
        <v>24</v>
      </c>
      <c r="J11" s="1453">
        <f t="shared" si="2"/>
        <v>0</v>
      </c>
      <c r="K11" s="1453">
        <f t="shared" si="2"/>
        <v>0</v>
      </c>
      <c r="L11" s="1453">
        <f t="shared" si="2"/>
        <v>0</v>
      </c>
      <c r="M11" s="1453">
        <f t="shared" si="2"/>
        <v>9</v>
      </c>
      <c r="N11" s="1453">
        <f t="shared" si="2"/>
        <v>3487</v>
      </c>
      <c r="O11" s="1453">
        <f t="shared" si="2"/>
        <v>17899</v>
      </c>
      <c r="P11" s="1454">
        <f t="shared" si="2"/>
        <v>11</v>
      </c>
      <c r="Q11" s="1455">
        <f t="shared" si="2"/>
        <v>15</v>
      </c>
      <c r="R11" s="1453">
        <f t="shared" si="2"/>
        <v>159.76999999999998</v>
      </c>
      <c r="S11" s="1453">
        <f t="shared" si="2"/>
        <v>21</v>
      </c>
      <c r="T11" s="1453">
        <f t="shared" si="2"/>
        <v>697.1</v>
      </c>
      <c r="U11" s="1453">
        <f t="shared" si="2"/>
        <v>14</v>
      </c>
      <c r="V11" s="1453">
        <f t="shared" si="2"/>
        <v>851</v>
      </c>
      <c r="W11" s="1453">
        <f>SUM(W16:W17)</f>
        <v>3</v>
      </c>
      <c r="X11" s="1453">
        <f>SUM(X16:X17)</f>
        <v>905</v>
      </c>
      <c r="Y11" s="1453">
        <f t="shared" si="2"/>
        <v>7</v>
      </c>
      <c r="Z11" s="1456">
        <f t="shared" si="2"/>
        <v>2817</v>
      </c>
      <c r="AA11" s="1456">
        <f>SUM(AA16)</f>
        <v>15</v>
      </c>
      <c r="AB11" s="1457">
        <f>SUM(AB16)</f>
        <v>13091.1</v>
      </c>
      <c r="AC11" s="308"/>
    </row>
    <row r="12" spans="1:29" s="309" customFormat="1" ht="16.5" customHeight="1" thickBot="1" x14ac:dyDescent="0.25">
      <c r="A12" s="2054" t="s">
        <v>299</v>
      </c>
      <c r="B12" s="2055"/>
      <c r="C12" s="1458">
        <f>SUM(C18:C19)</f>
        <v>16</v>
      </c>
      <c r="D12" s="1459">
        <f t="shared" ref="D12:AB12" si="3">SUM(D18:D19)</f>
        <v>3430.8</v>
      </c>
      <c r="E12" s="1458">
        <f t="shared" si="3"/>
        <v>16668</v>
      </c>
      <c r="F12" s="1458">
        <f t="shared" si="3"/>
        <v>9</v>
      </c>
      <c r="G12" s="1459">
        <f t="shared" si="3"/>
        <v>536</v>
      </c>
      <c r="H12" s="1458">
        <f t="shared" si="3"/>
        <v>2217</v>
      </c>
      <c r="I12" s="1458">
        <f t="shared" si="3"/>
        <v>7</v>
      </c>
      <c r="J12" s="1459">
        <f t="shared" si="3"/>
        <v>0</v>
      </c>
      <c r="K12" s="1459">
        <f t="shared" si="3"/>
        <v>0</v>
      </c>
      <c r="L12" s="1458">
        <f t="shared" si="3"/>
        <v>0</v>
      </c>
      <c r="M12" s="1459">
        <f t="shared" si="3"/>
        <v>7</v>
      </c>
      <c r="N12" s="1459">
        <f t="shared" si="3"/>
        <v>2895</v>
      </c>
      <c r="O12" s="1459">
        <f t="shared" si="3"/>
        <v>14451</v>
      </c>
      <c r="P12" s="1460">
        <f t="shared" si="3"/>
        <v>8</v>
      </c>
      <c r="Q12" s="1461">
        <f t="shared" si="3"/>
        <v>6</v>
      </c>
      <c r="R12" s="1459">
        <f t="shared" si="3"/>
        <v>58</v>
      </c>
      <c r="S12" s="1459">
        <f t="shared" si="3"/>
        <v>2</v>
      </c>
      <c r="T12" s="1459">
        <f t="shared" si="3"/>
        <v>57</v>
      </c>
      <c r="U12" s="1459">
        <f t="shared" si="3"/>
        <v>0</v>
      </c>
      <c r="V12" s="1458">
        <f t="shared" si="3"/>
        <v>0</v>
      </c>
      <c r="W12" s="1458">
        <f t="shared" si="3"/>
        <v>1</v>
      </c>
      <c r="X12" s="1458">
        <f t="shared" si="3"/>
        <v>110</v>
      </c>
      <c r="Y12" s="1458">
        <f t="shared" si="3"/>
        <v>7</v>
      </c>
      <c r="Z12" s="1459">
        <f t="shared" si="3"/>
        <v>4196</v>
      </c>
      <c r="AA12" s="1458">
        <f t="shared" si="3"/>
        <v>0</v>
      </c>
      <c r="AB12" s="1462">
        <f t="shared" si="3"/>
        <v>0</v>
      </c>
      <c r="AC12" s="308"/>
    </row>
    <row r="13" spans="1:29" s="309" customFormat="1" ht="16.5" customHeight="1" x14ac:dyDescent="0.2">
      <c r="A13" s="2056" t="s">
        <v>300</v>
      </c>
      <c r="B13" s="1348" t="s">
        <v>301</v>
      </c>
      <c r="C13" s="1448">
        <f t="shared" ref="C13:AB13" si="4">SUM(C22,C26,C30)</f>
        <v>34</v>
      </c>
      <c r="D13" s="1449">
        <f t="shared" si="4"/>
        <v>1361</v>
      </c>
      <c r="E13" s="1448">
        <f t="shared" si="4"/>
        <v>6831</v>
      </c>
      <c r="F13" s="1448">
        <f t="shared" si="4"/>
        <v>32</v>
      </c>
      <c r="G13" s="1449">
        <f t="shared" si="4"/>
        <v>1164</v>
      </c>
      <c r="H13" s="1448">
        <f t="shared" si="4"/>
        <v>5927</v>
      </c>
      <c r="I13" s="1448">
        <f t="shared" si="4"/>
        <v>13</v>
      </c>
      <c r="J13" s="1449">
        <f t="shared" si="4"/>
        <v>2</v>
      </c>
      <c r="K13" s="1449">
        <f t="shared" si="4"/>
        <v>197</v>
      </c>
      <c r="L13" s="1448">
        <f t="shared" si="4"/>
        <v>904</v>
      </c>
      <c r="M13" s="1448">
        <f t="shared" si="4"/>
        <v>0</v>
      </c>
      <c r="N13" s="1448">
        <f t="shared" si="4"/>
        <v>0</v>
      </c>
      <c r="O13" s="1449">
        <f t="shared" si="4"/>
        <v>0</v>
      </c>
      <c r="P13" s="1450">
        <f t="shared" si="4"/>
        <v>0</v>
      </c>
      <c r="Q13" s="1451">
        <f t="shared" si="4"/>
        <v>7</v>
      </c>
      <c r="R13" s="1449">
        <f t="shared" si="4"/>
        <v>73</v>
      </c>
      <c r="S13" s="1449">
        <f t="shared" si="4"/>
        <v>19</v>
      </c>
      <c r="T13" s="1449">
        <f t="shared" si="4"/>
        <v>620</v>
      </c>
      <c r="U13" s="1449">
        <f t="shared" si="4"/>
        <v>6</v>
      </c>
      <c r="V13" s="1448">
        <f t="shared" si="4"/>
        <v>415</v>
      </c>
      <c r="W13" s="1448">
        <f t="shared" si="4"/>
        <v>2</v>
      </c>
      <c r="X13" s="1448">
        <f t="shared" si="4"/>
        <v>253</v>
      </c>
      <c r="Y13" s="1448">
        <f t="shared" si="4"/>
        <v>0</v>
      </c>
      <c r="Z13" s="1449">
        <f t="shared" si="4"/>
        <v>0</v>
      </c>
      <c r="AA13" s="1448">
        <f t="shared" si="4"/>
        <v>1</v>
      </c>
      <c r="AB13" s="1452">
        <f t="shared" si="4"/>
        <v>383</v>
      </c>
      <c r="AC13" s="308"/>
    </row>
    <row r="14" spans="1:29" s="309" customFormat="1" ht="16.5" customHeight="1" x14ac:dyDescent="0.2">
      <c r="A14" s="2057"/>
      <c r="B14" s="429" t="s">
        <v>302</v>
      </c>
      <c r="C14" s="1453">
        <f t="shared" ref="C14:H14" si="5">SUM(C31,C35,C44)</f>
        <v>55</v>
      </c>
      <c r="D14" s="1456">
        <f t="shared" si="5"/>
        <v>2453</v>
      </c>
      <c r="E14" s="1453">
        <f t="shared" si="5"/>
        <v>13343</v>
      </c>
      <c r="F14" s="1453">
        <f t="shared" si="5"/>
        <v>53</v>
      </c>
      <c r="G14" s="1456">
        <f t="shared" si="5"/>
        <v>1993</v>
      </c>
      <c r="H14" s="1453">
        <f t="shared" si="5"/>
        <v>10792</v>
      </c>
      <c r="I14" s="1453">
        <f>SUM(I31,I35,I44)</f>
        <v>33</v>
      </c>
      <c r="J14" s="1456">
        <f t="shared" ref="J14:P14" si="6">SUM(J31,J35,J44)</f>
        <v>1</v>
      </c>
      <c r="K14" s="1456">
        <f t="shared" si="6"/>
        <v>100</v>
      </c>
      <c r="L14" s="1453">
        <f t="shared" si="6"/>
        <v>550</v>
      </c>
      <c r="M14" s="1456">
        <f t="shared" si="6"/>
        <v>1</v>
      </c>
      <c r="N14" s="1456">
        <f t="shared" si="6"/>
        <v>360</v>
      </c>
      <c r="O14" s="1456">
        <f t="shared" si="6"/>
        <v>2001</v>
      </c>
      <c r="P14" s="1454">
        <f t="shared" si="6"/>
        <v>1</v>
      </c>
      <c r="Q14" s="1463">
        <f>SUM(Q31,Q35,Q44)</f>
        <v>10</v>
      </c>
      <c r="R14" s="1456">
        <f t="shared" ref="R14:AB14" si="7">SUM(R31,R35,R44)</f>
        <v>170</v>
      </c>
      <c r="S14" s="1456">
        <f t="shared" si="7"/>
        <v>34</v>
      </c>
      <c r="T14" s="1456">
        <f t="shared" si="7"/>
        <v>1266</v>
      </c>
      <c r="U14" s="1456">
        <f t="shared" si="7"/>
        <v>7</v>
      </c>
      <c r="V14" s="1453">
        <f t="shared" si="7"/>
        <v>410</v>
      </c>
      <c r="W14" s="1453">
        <f t="shared" si="7"/>
        <v>3</v>
      </c>
      <c r="X14" s="1453">
        <f t="shared" si="7"/>
        <v>247</v>
      </c>
      <c r="Y14" s="1453">
        <f t="shared" si="7"/>
        <v>1</v>
      </c>
      <c r="Z14" s="1456">
        <f t="shared" si="7"/>
        <v>360</v>
      </c>
      <c r="AA14" s="1453">
        <f t="shared" si="7"/>
        <v>47</v>
      </c>
      <c r="AB14" s="1457">
        <f t="shared" si="7"/>
        <v>9197</v>
      </c>
      <c r="AC14" s="308"/>
    </row>
    <row r="15" spans="1:29" s="309" customFormat="1" ht="16.5" customHeight="1" x14ac:dyDescent="0.2">
      <c r="A15" s="2057"/>
      <c r="B15" s="429" t="s">
        <v>303</v>
      </c>
      <c r="C15" s="1453">
        <f t="shared" ref="C15:P15" si="8">SUM(C54)</f>
        <v>37</v>
      </c>
      <c r="D15" s="1456">
        <f t="shared" si="8"/>
        <v>1713</v>
      </c>
      <c r="E15" s="1453">
        <f t="shared" si="8"/>
        <v>9453</v>
      </c>
      <c r="F15" s="1453">
        <f t="shared" si="8"/>
        <v>36</v>
      </c>
      <c r="G15" s="1456">
        <f t="shared" si="8"/>
        <v>1413</v>
      </c>
      <c r="H15" s="1453">
        <f t="shared" si="8"/>
        <v>7283</v>
      </c>
      <c r="I15" s="1453">
        <f t="shared" si="8"/>
        <v>3</v>
      </c>
      <c r="J15" s="1456">
        <f t="shared" si="8"/>
        <v>0</v>
      </c>
      <c r="K15" s="1456">
        <f t="shared" si="8"/>
        <v>0</v>
      </c>
      <c r="L15" s="1453">
        <f t="shared" si="8"/>
        <v>0</v>
      </c>
      <c r="M15" s="1456">
        <f t="shared" si="8"/>
        <v>1</v>
      </c>
      <c r="N15" s="1456">
        <f t="shared" si="8"/>
        <v>300</v>
      </c>
      <c r="O15" s="1456">
        <f t="shared" si="8"/>
        <v>2170</v>
      </c>
      <c r="P15" s="1454">
        <f t="shared" si="8"/>
        <v>1</v>
      </c>
      <c r="Q15" s="1463">
        <f>SUM(Q54)</f>
        <v>15</v>
      </c>
      <c r="R15" s="1456">
        <f t="shared" ref="R15:Y15" si="9">SUM(R54)</f>
        <v>263</v>
      </c>
      <c r="S15" s="1456">
        <f t="shared" si="9"/>
        <v>14</v>
      </c>
      <c r="T15" s="1456">
        <f t="shared" si="9"/>
        <v>372</v>
      </c>
      <c r="U15" s="1456">
        <f>SUM(U54)</f>
        <v>1</v>
      </c>
      <c r="V15" s="1453">
        <f>SUM(V54)</f>
        <v>40</v>
      </c>
      <c r="W15" s="1453">
        <f t="shared" si="9"/>
        <v>6</v>
      </c>
      <c r="X15" s="1453">
        <f t="shared" si="9"/>
        <v>738</v>
      </c>
      <c r="Y15" s="1453">
        <f t="shared" si="9"/>
        <v>1</v>
      </c>
      <c r="Z15" s="1456">
        <f>SUM(Z54)</f>
        <v>300</v>
      </c>
      <c r="AA15" s="1453">
        <f>SUM(AA54)</f>
        <v>3</v>
      </c>
      <c r="AB15" s="1457">
        <f>SUM(AB54)</f>
        <v>1238</v>
      </c>
      <c r="AC15" s="308"/>
    </row>
    <row r="16" spans="1:29" s="309" customFormat="1" ht="16.5" customHeight="1" x14ac:dyDescent="0.2">
      <c r="A16" s="2057"/>
      <c r="B16" s="429" t="s">
        <v>298</v>
      </c>
      <c r="C16" s="1453">
        <f t="shared" ref="C16:AB16" si="10">SUM(C58,C62,C70)</f>
        <v>45</v>
      </c>
      <c r="D16" s="1456">
        <f t="shared" si="10"/>
        <v>5015.87</v>
      </c>
      <c r="E16" s="1453">
        <f t="shared" si="10"/>
        <v>24827.66</v>
      </c>
      <c r="F16" s="1453">
        <f t="shared" si="10"/>
        <v>36</v>
      </c>
      <c r="G16" s="1456">
        <f t="shared" si="10"/>
        <v>1528.87</v>
      </c>
      <c r="H16" s="1453">
        <f t="shared" si="10"/>
        <v>6928.66</v>
      </c>
      <c r="I16" s="1453">
        <f t="shared" si="10"/>
        <v>13</v>
      </c>
      <c r="J16" s="1456">
        <f t="shared" si="10"/>
        <v>0</v>
      </c>
      <c r="K16" s="1456">
        <f t="shared" si="10"/>
        <v>0</v>
      </c>
      <c r="L16" s="1453">
        <f t="shared" si="10"/>
        <v>0</v>
      </c>
      <c r="M16" s="1456">
        <f t="shared" si="10"/>
        <v>9</v>
      </c>
      <c r="N16" s="1456">
        <f t="shared" si="10"/>
        <v>3487</v>
      </c>
      <c r="O16" s="1456">
        <f t="shared" si="10"/>
        <v>17899</v>
      </c>
      <c r="P16" s="1454">
        <f t="shared" si="10"/>
        <v>11</v>
      </c>
      <c r="Q16" s="1463">
        <f t="shared" si="10"/>
        <v>8</v>
      </c>
      <c r="R16" s="1456">
        <f t="shared" si="10"/>
        <v>93.769999999999982</v>
      </c>
      <c r="S16" s="1456">
        <f t="shared" si="10"/>
        <v>15</v>
      </c>
      <c r="T16" s="1456">
        <f t="shared" si="10"/>
        <v>480.1</v>
      </c>
      <c r="U16" s="1456">
        <f t="shared" si="10"/>
        <v>12</v>
      </c>
      <c r="V16" s="1453">
        <f t="shared" si="10"/>
        <v>720</v>
      </c>
      <c r="W16" s="1453">
        <f t="shared" si="10"/>
        <v>3</v>
      </c>
      <c r="X16" s="1453">
        <f t="shared" si="10"/>
        <v>905</v>
      </c>
      <c r="Y16" s="1453">
        <f t="shared" si="10"/>
        <v>7</v>
      </c>
      <c r="Z16" s="1456">
        <f t="shared" si="10"/>
        <v>2817</v>
      </c>
      <c r="AA16" s="1453">
        <f t="shared" si="10"/>
        <v>15</v>
      </c>
      <c r="AB16" s="1457">
        <f t="shared" si="10"/>
        <v>13091.1</v>
      </c>
      <c r="AC16" s="308"/>
    </row>
    <row r="17" spans="1:29" s="309" customFormat="1" ht="16.5" customHeight="1" x14ac:dyDescent="0.2">
      <c r="A17" s="2057"/>
      <c r="B17" s="429" t="s">
        <v>304</v>
      </c>
      <c r="C17" s="1453">
        <f>SUM(C74)</f>
        <v>15</v>
      </c>
      <c r="D17" s="1456">
        <f>SUM(D74)</f>
        <v>414</v>
      </c>
      <c r="E17" s="1453">
        <f>SUM(E74)</f>
        <v>1825</v>
      </c>
      <c r="F17" s="1453">
        <f>SUM(F74)</f>
        <v>15</v>
      </c>
      <c r="G17" s="1456">
        <f>SUM(G74)</f>
        <v>414</v>
      </c>
      <c r="H17" s="1453">
        <f t="shared" ref="H17:P17" si="11">SUM(H74)</f>
        <v>1825</v>
      </c>
      <c r="I17" s="1453">
        <f t="shared" si="11"/>
        <v>11</v>
      </c>
      <c r="J17" s="1453">
        <f t="shared" si="11"/>
        <v>0</v>
      </c>
      <c r="K17" s="1453">
        <f t="shared" si="11"/>
        <v>0</v>
      </c>
      <c r="L17" s="1453">
        <f t="shared" si="11"/>
        <v>0</v>
      </c>
      <c r="M17" s="1453">
        <f t="shared" si="11"/>
        <v>0</v>
      </c>
      <c r="N17" s="1453">
        <f t="shared" si="11"/>
        <v>0</v>
      </c>
      <c r="O17" s="1456">
        <f t="shared" si="11"/>
        <v>0</v>
      </c>
      <c r="P17" s="1454">
        <f t="shared" si="11"/>
        <v>0</v>
      </c>
      <c r="Q17" s="1463">
        <f>SUM(Q74)</f>
        <v>7</v>
      </c>
      <c r="R17" s="1456">
        <f>SUM(R74)</f>
        <v>66</v>
      </c>
      <c r="S17" s="1456">
        <f>SUM(S74)</f>
        <v>6</v>
      </c>
      <c r="T17" s="1456">
        <f>SUM(T74)</f>
        <v>217</v>
      </c>
      <c r="U17" s="1453">
        <f t="shared" ref="U17:AB17" si="12">SUM(U74)</f>
        <v>2</v>
      </c>
      <c r="V17" s="1453">
        <f t="shared" si="12"/>
        <v>131</v>
      </c>
      <c r="W17" s="1453">
        <f t="shared" si="12"/>
        <v>0</v>
      </c>
      <c r="X17" s="1453">
        <f t="shared" si="12"/>
        <v>0</v>
      </c>
      <c r="Y17" s="1453">
        <f t="shared" si="12"/>
        <v>0</v>
      </c>
      <c r="Z17" s="1456">
        <f t="shared" si="12"/>
        <v>0</v>
      </c>
      <c r="AA17" s="1453">
        <f t="shared" si="12"/>
        <v>9</v>
      </c>
      <c r="AB17" s="1457">
        <f t="shared" si="12"/>
        <v>839</v>
      </c>
      <c r="AC17" s="308"/>
    </row>
    <row r="18" spans="1:29" s="309" customFormat="1" ht="16.5" customHeight="1" x14ac:dyDescent="0.2">
      <c r="A18" s="2057"/>
      <c r="B18" s="429" t="s">
        <v>305</v>
      </c>
      <c r="C18" s="1453">
        <f>SUM(C79,C88)</f>
        <v>15</v>
      </c>
      <c r="D18" s="1456">
        <f>SUM(D79,D88)</f>
        <v>3030.8</v>
      </c>
      <c r="E18" s="1453">
        <f>SUM(E79,E88)</f>
        <v>15168</v>
      </c>
      <c r="F18" s="1453">
        <f t="shared" ref="F18:L18" si="13">SUM(F79,F88)</f>
        <v>9</v>
      </c>
      <c r="G18" s="1456">
        <f t="shared" si="13"/>
        <v>536</v>
      </c>
      <c r="H18" s="1453">
        <f t="shared" si="13"/>
        <v>2217</v>
      </c>
      <c r="I18" s="1453">
        <f t="shared" si="13"/>
        <v>7</v>
      </c>
      <c r="J18" s="1456">
        <f t="shared" si="13"/>
        <v>0</v>
      </c>
      <c r="K18" s="1456">
        <f t="shared" si="13"/>
        <v>0</v>
      </c>
      <c r="L18" s="1453">
        <f t="shared" si="13"/>
        <v>0</v>
      </c>
      <c r="M18" s="1456">
        <f>SUM(M79,M88)</f>
        <v>6</v>
      </c>
      <c r="N18" s="1456">
        <f>SUM(N79,N88)</f>
        <v>2495</v>
      </c>
      <c r="O18" s="1456">
        <f>SUM(O79,O88)</f>
        <v>12951</v>
      </c>
      <c r="P18" s="1454">
        <f>SUM(P79,P88)</f>
        <v>5</v>
      </c>
      <c r="Q18" s="1463">
        <f t="shared" ref="Q18:X18" si="14">SUM(Q79,Q88)</f>
        <v>6</v>
      </c>
      <c r="R18" s="1456">
        <f t="shared" si="14"/>
        <v>58</v>
      </c>
      <c r="S18" s="1456">
        <f t="shared" si="14"/>
        <v>2</v>
      </c>
      <c r="T18" s="1456">
        <f t="shared" si="14"/>
        <v>57</v>
      </c>
      <c r="U18" s="1456">
        <f t="shared" si="14"/>
        <v>0</v>
      </c>
      <c r="V18" s="1453">
        <f t="shared" si="14"/>
        <v>0</v>
      </c>
      <c r="W18" s="1453">
        <f t="shared" si="14"/>
        <v>1</v>
      </c>
      <c r="X18" s="1453">
        <f t="shared" si="14"/>
        <v>110</v>
      </c>
      <c r="Y18" s="1453">
        <f>SUM(Y79,Y88)</f>
        <v>6</v>
      </c>
      <c r="Z18" s="1456">
        <f>SUM(Z79,Z88)</f>
        <v>2696</v>
      </c>
      <c r="AA18" s="1453">
        <f>SUM(AA79,AA88)</f>
        <v>0</v>
      </c>
      <c r="AB18" s="1457">
        <f>SUM(AB79,AB88)</f>
        <v>0</v>
      </c>
      <c r="AC18" s="308"/>
    </row>
    <row r="19" spans="1:29" s="309" customFormat="1" ht="16.5" customHeight="1" thickBot="1" x14ac:dyDescent="0.25">
      <c r="A19" s="2058"/>
      <c r="B19" s="730" t="s">
        <v>306</v>
      </c>
      <c r="C19" s="1458">
        <f t="shared" ref="C19:L19" si="15">SUM(C89)</f>
        <v>1</v>
      </c>
      <c r="D19" s="1459">
        <f t="shared" si="15"/>
        <v>400</v>
      </c>
      <c r="E19" s="1458">
        <f t="shared" si="15"/>
        <v>1500</v>
      </c>
      <c r="F19" s="1458">
        <f t="shared" si="15"/>
        <v>0</v>
      </c>
      <c r="G19" s="1459">
        <f t="shared" si="15"/>
        <v>0</v>
      </c>
      <c r="H19" s="1458">
        <f t="shared" si="15"/>
        <v>0</v>
      </c>
      <c r="I19" s="1458">
        <f t="shared" si="15"/>
        <v>0</v>
      </c>
      <c r="J19" s="1458">
        <f t="shared" si="15"/>
        <v>0</v>
      </c>
      <c r="K19" s="1458">
        <f t="shared" si="15"/>
        <v>0</v>
      </c>
      <c r="L19" s="1458">
        <f t="shared" si="15"/>
        <v>0</v>
      </c>
      <c r="M19" s="1459">
        <f>SUM(M89)</f>
        <v>1</v>
      </c>
      <c r="N19" s="1459">
        <f>SUM(N89)</f>
        <v>400</v>
      </c>
      <c r="O19" s="1459">
        <f>SUM(O89)</f>
        <v>1500</v>
      </c>
      <c r="P19" s="1460">
        <f>SUM(P89)</f>
        <v>3</v>
      </c>
      <c r="Q19" s="1461">
        <f>SUM(Q89)</f>
        <v>0</v>
      </c>
      <c r="R19" s="1459">
        <f t="shared" ref="R19:AB19" si="16">SUM(R89)</f>
        <v>0</v>
      </c>
      <c r="S19" s="1459">
        <f t="shared" si="16"/>
        <v>0</v>
      </c>
      <c r="T19" s="1459">
        <f t="shared" si="16"/>
        <v>0</v>
      </c>
      <c r="U19" s="1459">
        <f t="shared" si="16"/>
        <v>0</v>
      </c>
      <c r="V19" s="1459">
        <f t="shared" si="16"/>
        <v>0</v>
      </c>
      <c r="W19" s="1458">
        <f t="shared" si="16"/>
        <v>0</v>
      </c>
      <c r="X19" s="1458">
        <f t="shared" si="16"/>
        <v>0</v>
      </c>
      <c r="Y19" s="1458">
        <f t="shared" si="16"/>
        <v>1</v>
      </c>
      <c r="Z19" s="1459">
        <f t="shared" si="16"/>
        <v>1500</v>
      </c>
      <c r="AA19" s="1458">
        <f t="shared" si="16"/>
        <v>0</v>
      </c>
      <c r="AB19" s="1462">
        <f t="shared" si="16"/>
        <v>0</v>
      </c>
      <c r="AC19" s="308"/>
    </row>
    <row r="20" spans="1:29" ht="16.5" customHeight="1" x14ac:dyDescent="0.2">
      <c r="A20" s="2059" t="s">
        <v>307</v>
      </c>
      <c r="B20" s="731" t="s">
        <v>308</v>
      </c>
      <c r="C20" s="920">
        <v>6</v>
      </c>
      <c r="D20" s="920">
        <v>159</v>
      </c>
      <c r="E20" s="920">
        <v>811</v>
      </c>
      <c r="F20" s="920">
        <v>6</v>
      </c>
      <c r="G20" s="920">
        <v>159</v>
      </c>
      <c r="H20" s="920">
        <v>811</v>
      </c>
      <c r="I20" s="920">
        <v>4</v>
      </c>
      <c r="J20" s="920"/>
      <c r="K20" s="920"/>
      <c r="L20" s="920"/>
      <c r="M20" s="920"/>
      <c r="N20" s="920"/>
      <c r="O20" s="920"/>
      <c r="P20" s="1137"/>
      <c r="Q20" s="1155">
        <v>1</v>
      </c>
      <c r="R20" s="920">
        <v>11</v>
      </c>
      <c r="S20" s="920">
        <v>4</v>
      </c>
      <c r="T20" s="920">
        <v>96</v>
      </c>
      <c r="U20" s="920">
        <v>1</v>
      </c>
      <c r="V20" s="920">
        <v>52</v>
      </c>
      <c r="W20" s="920"/>
      <c r="X20" s="920"/>
      <c r="Y20" s="920"/>
      <c r="Z20" s="920"/>
      <c r="AA20" s="921"/>
      <c r="AB20" s="922"/>
      <c r="AC20" s="291"/>
    </row>
    <row r="21" spans="1:29" ht="16.5" customHeight="1" thickBot="1" x14ac:dyDescent="0.25">
      <c r="A21" s="2052"/>
      <c r="B21" s="204" t="s">
        <v>309</v>
      </c>
      <c r="C21" s="923">
        <v>1</v>
      </c>
      <c r="D21" s="924">
        <v>20</v>
      </c>
      <c r="E21" s="924">
        <v>96</v>
      </c>
      <c r="F21" s="923">
        <v>1</v>
      </c>
      <c r="G21" s="924">
        <v>20</v>
      </c>
      <c r="H21" s="924">
        <v>96</v>
      </c>
      <c r="I21" s="924"/>
      <c r="J21" s="925"/>
      <c r="K21" s="925"/>
      <c r="L21" s="925"/>
      <c r="M21" s="925"/>
      <c r="N21" s="925"/>
      <c r="O21" s="925"/>
      <c r="P21" s="1138"/>
      <c r="Q21" s="1156"/>
      <c r="R21" s="925"/>
      <c r="S21" s="925">
        <v>1</v>
      </c>
      <c r="T21" s="925">
        <v>20</v>
      </c>
      <c r="U21" s="925"/>
      <c r="V21" s="925"/>
      <c r="W21" s="925"/>
      <c r="X21" s="925"/>
      <c r="Y21" s="925"/>
      <c r="Z21" s="925"/>
      <c r="AA21" s="926"/>
      <c r="AB21" s="927"/>
      <c r="AC21" s="291"/>
    </row>
    <row r="22" spans="1:29" ht="16.5" customHeight="1" thickTop="1" thickBot="1" x14ac:dyDescent="0.25">
      <c r="A22" s="2060"/>
      <c r="B22" s="719" t="s">
        <v>275</v>
      </c>
      <c r="C22" s="732">
        <f>SUM(C20:C21)</f>
        <v>7</v>
      </c>
      <c r="D22" s="732">
        <f t="shared" ref="D22:AB22" si="17">SUM(D20:D21)</f>
        <v>179</v>
      </c>
      <c r="E22" s="732">
        <f t="shared" si="17"/>
        <v>907</v>
      </c>
      <c r="F22" s="732">
        <f t="shared" si="17"/>
        <v>7</v>
      </c>
      <c r="G22" s="732">
        <f t="shared" si="17"/>
        <v>179</v>
      </c>
      <c r="H22" s="732">
        <f t="shared" si="17"/>
        <v>907</v>
      </c>
      <c r="I22" s="732">
        <f t="shared" si="17"/>
        <v>4</v>
      </c>
      <c r="J22" s="732">
        <f t="shared" si="17"/>
        <v>0</v>
      </c>
      <c r="K22" s="732">
        <f t="shared" si="17"/>
        <v>0</v>
      </c>
      <c r="L22" s="732">
        <f t="shared" si="17"/>
        <v>0</v>
      </c>
      <c r="M22" s="732">
        <f t="shared" si="17"/>
        <v>0</v>
      </c>
      <c r="N22" s="732">
        <f t="shared" si="17"/>
        <v>0</v>
      </c>
      <c r="O22" s="732">
        <f t="shared" si="17"/>
        <v>0</v>
      </c>
      <c r="P22" s="1139">
        <f t="shared" si="17"/>
        <v>0</v>
      </c>
      <c r="Q22" s="1157">
        <f t="shared" si="17"/>
        <v>1</v>
      </c>
      <c r="R22" s="732">
        <f t="shared" si="17"/>
        <v>11</v>
      </c>
      <c r="S22" s="732">
        <f t="shared" si="17"/>
        <v>5</v>
      </c>
      <c r="T22" s="732">
        <f t="shared" si="17"/>
        <v>116</v>
      </c>
      <c r="U22" s="732">
        <f t="shared" si="17"/>
        <v>1</v>
      </c>
      <c r="V22" s="732">
        <f t="shared" si="17"/>
        <v>52</v>
      </c>
      <c r="W22" s="732">
        <f t="shared" si="17"/>
        <v>0</v>
      </c>
      <c r="X22" s="732">
        <f t="shared" si="17"/>
        <v>0</v>
      </c>
      <c r="Y22" s="732">
        <f t="shared" si="17"/>
        <v>0</v>
      </c>
      <c r="Z22" s="732">
        <f t="shared" si="17"/>
        <v>0</v>
      </c>
      <c r="AA22" s="732">
        <f t="shared" si="17"/>
        <v>0</v>
      </c>
      <c r="AB22" s="734">
        <f t="shared" si="17"/>
        <v>0</v>
      </c>
      <c r="AC22" s="291"/>
    </row>
    <row r="23" spans="1:29" ht="16.5" customHeight="1" x14ac:dyDescent="0.2">
      <c r="A23" s="2059" t="s">
        <v>310</v>
      </c>
      <c r="B23" s="204" t="s">
        <v>311</v>
      </c>
      <c r="C23" s="201">
        <v>7</v>
      </c>
      <c r="D23" s="201">
        <v>428</v>
      </c>
      <c r="E23" s="201">
        <v>2089</v>
      </c>
      <c r="F23" s="420">
        <v>6</v>
      </c>
      <c r="G23" s="420">
        <v>323</v>
      </c>
      <c r="H23" s="201">
        <v>1568</v>
      </c>
      <c r="I23" s="201">
        <v>4</v>
      </c>
      <c r="J23" s="201">
        <v>1</v>
      </c>
      <c r="K23" s="201">
        <v>105</v>
      </c>
      <c r="L23" s="201">
        <v>521</v>
      </c>
      <c r="M23" s="201"/>
      <c r="N23" s="201"/>
      <c r="O23" s="201"/>
      <c r="P23" s="1140"/>
      <c r="Q23" s="1158">
        <v>1</v>
      </c>
      <c r="R23" s="201">
        <v>11</v>
      </c>
      <c r="S23" s="201">
        <v>3</v>
      </c>
      <c r="T23" s="201">
        <v>107</v>
      </c>
      <c r="U23" s="201">
        <v>1</v>
      </c>
      <c r="V23" s="201">
        <v>57</v>
      </c>
      <c r="W23" s="201">
        <v>2</v>
      </c>
      <c r="X23" s="201">
        <v>253</v>
      </c>
      <c r="Y23" s="201"/>
      <c r="Z23" s="201"/>
      <c r="AA23" s="206"/>
      <c r="AB23" s="292"/>
      <c r="AC23" s="291"/>
    </row>
    <row r="24" spans="1:29" ht="16.5" customHeight="1" x14ac:dyDescent="0.2">
      <c r="A24" s="2052"/>
      <c r="B24" s="204" t="s">
        <v>312</v>
      </c>
      <c r="C24" s="202">
        <v>2</v>
      </c>
      <c r="D24" s="422">
        <v>90</v>
      </c>
      <c r="E24" s="422">
        <v>471</v>
      </c>
      <c r="F24" s="422">
        <v>2</v>
      </c>
      <c r="G24" s="422">
        <v>90</v>
      </c>
      <c r="H24" s="202">
        <v>471</v>
      </c>
      <c r="I24" s="202">
        <v>1</v>
      </c>
      <c r="J24" s="202"/>
      <c r="K24" s="202"/>
      <c r="L24" s="202"/>
      <c r="M24" s="202"/>
      <c r="N24" s="202"/>
      <c r="O24" s="202"/>
      <c r="P24" s="1141"/>
      <c r="Q24" s="1159">
        <v>1</v>
      </c>
      <c r="R24" s="202">
        <v>7</v>
      </c>
      <c r="S24" s="202">
        <v>1</v>
      </c>
      <c r="T24" s="202">
        <v>83</v>
      </c>
      <c r="U24" s="202"/>
      <c r="V24" s="202"/>
      <c r="W24" s="202"/>
      <c r="X24" s="202"/>
      <c r="Y24" s="202"/>
      <c r="Z24" s="202"/>
      <c r="AA24" s="202"/>
      <c r="AB24" s="293"/>
      <c r="AC24" s="291"/>
    </row>
    <row r="25" spans="1:29" ht="16.5" customHeight="1" thickBot="1" x14ac:dyDescent="0.25">
      <c r="A25" s="2052"/>
      <c r="B25" s="204" t="s">
        <v>313</v>
      </c>
      <c r="C25" s="421">
        <v>4</v>
      </c>
      <c r="D25" s="422">
        <v>144</v>
      </c>
      <c r="E25" s="422">
        <v>752</v>
      </c>
      <c r="F25" s="422">
        <v>4</v>
      </c>
      <c r="G25" s="422">
        <v>144</v>
      </c>
      <c r="H25" s="202">
        <v>752</v>
      </c>
      <c r="I25" s="202">
        <v>4</v>
      </c>
      <c r="J25" s="202"/>
      <c r="K25" s="202"/>
      <c r="L25" s="202"/>
      <c r="M25" s="202"/>
      <c r="N25" s="202"/>
      <c r="O25" s="202"/>
      <c r="P25" s="1141"/>
      <c r="Q25" s="1159">
        <v>1</v>
      </c>
      <c r="R25" s="202">
        <v>14</v>
      </c>
      <c r="S25" s="202">
        <v>2</v>
      </c>
      <c r="T25" s="202">
        <v>62</v>
      </c>
      <c r="U25" s="202">
        <v>1</v>
      </c>
      <c r="V25" s="202">
        <v>68</v>
      </c>
      <c r="W25" s="202"/>
      <c r="X25" s="202"/>
      <c r="Y25" s="202"/>
      <c r="Z25" s="202"/>
      <c r="AA25" s="423"/>
      <c r="AB25" s="424"/>
      <c r="AC25" s="291"/>
    </row>
    <row r="26" spans="1:29" ht="16.5" customHeight="1" thickTop="1" thickBot="1" x14ac:dyDescent="0.25">
      <c r="A26" s="2060"/>
      <c r="B26" s="719" t="s">
        <v>275</v>
      </c>
      <c r="C26" s="732">
        <f t="shared" ref="C26:AB26" si="18">SUM(C23:C25)</f>
        <v>13</v>
      </c>
      <c r="D26" s="732">
        <f t="shared" si="18"/>
        <v>662</v>
      </c>
      <c r="E26" s="732">
        <f t="shared" si="18"/>
        <v>3312</v>
      </c>
      <c r="F26" s="732">
        <f t="shared" si="18"/>
        <v>12</v>
      </c>
      <c r="G26" s="732">
        <f t="shared" si="18"/>
        <v>557</v>
      </c>
      <c r="H26" s="732">
        <f t="shared" si="18"/>
        <v>2791</v>
      </c>
      <c r="I26" s="732">
        <f t="shared" si="18"/>
        <v>9</v>
      </c>
      <c r="J26" s="732">
        <f t="shared" si="18"/>
        <v>1</v>
      </c>
      <c r="K26" s="732">
        <f t="shared" si="18"/>
        <v>105</v>
      </c>
      <c r="L26" s="732">
        <f t="shared" si="18"/>
        <v>521</v>
      </c>
      <c r="M26" s="732">
        <f t="shared" si="18"/>
        <v>0</v>
      </c>
      <c r="N26" s="732">
        <f t="shared" si="18"/>
        <v>0</v>
      </c>
      <c r="O26" s="732">
        <f t="shared" si="18"/>
        <v>0</v>
      </c>
      <c r="P26" s="1139">
        <f t="shared" si="18"/>
        <v>0</v>
      </c>
      <c r="Q26" s="1157">
        <f t="shared" si="18"/>
        <v>3</v>
      </c>
      <c r="R26" s="732">
        <f t="shared" si="18"/>
        <v>32</v>
      </c>
      <c r="S26" s="732">
        <f t="shared" si="18"/>
        <v>6</v>
      </c>
      <c r="T26" s="732">
        <f t="shared" si="18"/>
        <v>252</v>
      </c>
      <c r="U26" s="735">
        <f t="shared" si="18"/>
        <v>2</v>
      </c>
      <c r="V26" s="732">
        <f t="shared" si="18"/>
        <v>125</v>
      </c>
      <c r="W26" s="732">
        <f t="shared" si="18"/>
        <v>2</v>
      </c>
      <c r="X26" s="732">
        <f t="shared" si="18"/>
        <v>253</v>
      </c>
      <c r="Y26" s="732">
        <f t="shared" si="18"/>
        <v>0</v>
      </c>
      <c r="Z26" s="732">
        <f t="shared" si="18"/>
        <v>0</v>
      </c>
      <c r="AA26" s="732">
        <f t="shared" si="18"/>
        <v>0</v>
      </c>
      <c r="AB26" s="734">
        <f t="shared" si="18"/>
        <v>0</v>
      </c>
      <c r="AC26" s="291"/>
    </row>
    <row r="27" spans="1:29" ht="16.5" customHeight="1" x14ac:dyDescent="0.2">
      <c r="A27" s="2059" t="s">
        <v>314</v>
      </c>
      <c r="B27" s="203" t="s">
        <v>485</v>
      </c>
      <c r="C27" s="736">
        <v>5</v>
      </c>
      <c r="D27" s="1249">
        <v>259</v>
      </c>
      <c r="E27" s="1249">
        <v>1318</v>
      </c>
      <c r="F27" s="1250">
        <v>4</v>
      </c>
      <c r="G27" s="1251">
        <v>167</v>
      </c>
      <c r="H27" s="1252">
        <v>935</v>
      </c>
      <c r="I27" s="1252"/>
      <c r="J27" s="1252">
        <v>1</v>
      </c>
      <c r="K27" s="1252">
        <v>92</v>
      </c>
      <c r="L27" s="1252">
        <v>383</v>
      </c>
      <c r="M27" s="1252"/>
      <c r="N27" s="1252"/>
      <c r="O27" s="1252"/>
      <c r="P27" s="1253"/>
      <c r="Q27" s="1254">
        <v>2</v>
      </c>
      <c r="R27" s="1252">
        <v>21</v>
      </c>
      <c r="S27" s="1252"/>
      <c r="T27" s="1252"/>
      <c r="U27" s="1252">
        <v>3</v>
      </c>
      <c r="V27" s="1252">
        <v>238</v>
      </c>
      <c r="W27" s="1252"/>
      <c r="X27" s="1252"/>
      <c r="Y27" s="1252"/>
      <c r="Z27" s="1252"/>
      <c r="AA27" s="1255">
        <v>1</v>
      </c>
      <c r="AB27" s="1256">
        <v>383</v>
      </c>
      <c r="AC27" s="291"/>
    </row>
    <row r="28" spans="1:29" ht="16.5" customHeight="1" x14ac:dyDescent="0.2">
      <c r="A28" s="2052"/>
      <c r="B28" s="204" t="s">
        <v>316</v>
      </c>
      <c r="C28" s="737">
        <v>6</v>
      </c>
      <c r="D28" s="1257">
        <v>196</v>
      </c>
      <c r="E28" s="1257">
        <v>1012</v>
      </c>
      <c r="F28" s="1258">
        <v>6</v>
      </c>
      <c r="G28" s="1257">
        <v>196</v>
      </c>
      <c r="H28" s="1257">
        <v>1012</v>
      </c>
      <c r="I28" s="1259"/>
      <c r="J28" s="1259"/>
      <c r="K28" s="1259"/>
      <c r="L28" s="1259"/>
      <c r="M28" s="1259"/>
      <c r="N28" s="1259"/>
      <c r="O28" s="1259"/>
      <c r="P28" s="1260"/>
      <c r="Q28" s="1261"/>
      <c r="R28" s="1259"/>
      <c r="S28" s="1259">
        <v>6</v>
      </c>
      <c r="T28" s="1259">
        <v>196</v>
      </c>
      <c r="U28" s="1259"/>
      <c r="V28" s="1259"/>
      <c r="W28" s="1259"/>
      <c r="X28" s="1259"/>
      <c r="Y28" s="1259"/>
      <c r="Z28" s="1259"/>
      <c r="AA28" s="1259"/>
      <c r="AB28" s="1262"/>
      <c r="AC28" s="291"/>
    </row>
    <row r="29" spans="1:29" ht="16.5" customHeight="1" thickBot="1" x14ac:dyDescent="0.25">
      <c r="A29" s="2052"/>
      <c r="B29" s="205" t="s">
        <v>317</v>
      </c>
      <c r="C29" s="421">
        <v>3</v>
      </c>
      <c r="D29" s="1258">
        <v>65</v>
      </c>
      <c r="E29" s="1258">
        <v>282</v>
      </c>
      <c r="F29" s="1258">
        <v>3</v>
      </c>
      <c r="G29" s="1258">
        <v>65</v>
      </c>
      <c r="H29" s="1258">
        <v>282</v>
      </c>
      <c r="I29" s="1258"/>
      <c r="J29" s="1259"/>
      <c r="K29" s="1259"/>
      <c r="L29" s="1259"/>
      <c r="M29" s="1259"/>
      <c r="N29" s="1259"/>
      <c r="O29" s="1259"/>
      <c r="P29" s="1260"/>
      <c r="Q29" s="1263">
        <v>1</v>
      </c>
      <c r="R29" s="1264">
        <v>9</v>
      </c>
      <c r="S29" s="1264">
        <v>2</v>
      </c>
      <c r="T29" s="1264">
        <v>56</v>
      </c>
      <c r="U29" s="1264"/>
      <c r="V29" s="1264"/>
      <c r="W29" s="1264"/>
      <c r="X29" s="1264"/>
      <c r="Y29" s="1264"/>
      <c r="Z29" s="1264"/>
      <c r="AA29" s="1265"/>
      <c r="AB29" s="1266"/>
      <c r="AC29" s="291"/>
    </row>
    <row r="30" spans="1:29" ht="16.5" customHeight="1" thickTop="1" thickBot="1" x14ac:dyDescent="0.25">
      <c r="A30" s="2060"/>
      <c r="B30" s="719" t="s">
        <v>275</v>
      </c>
      <c r="C30" s="732">
        <f t="shared" ref="C30:AB30" si="19">SUM(C27:C28,C29)</f>
        <v>14</v>
      </c>
      <c r="D30" s="733">
        <f t="shared" si="19"/>
        <v>520</v>
      </c>
      <c r="E30" s="733">
        <f t="shared" si="19"/>
        <v>2612</v>
      </c>
      <c r="F30" s="733">
        <f t="shared" si="19"/>
        <v>13</v>
      </c>
      <c r="G30" s="733">
        <f t="shared" si="19"/>
        <v>428</v>
      </c>
      <c r="H30" s="732">
        <f t="shared" si="19"/>
        <v>2229</v>
      </c>
      <c r="I30" s="732">
        <f t="shared" si="19"/>
        <v>0</v>
      </c>
      <c r="J30" s="732">
        <f t="shared" si="19"/>
        <v>1</v>
      </c>
      <c r="K30" s="732">
        <f t="shared" si="19"/>
        <v>92</v>
      </c>
      <c r="L30" s="732">
        <f t="shared" si="19"/>
        <v>383</v>
      </c>
      <c r="M30" s="732">
        <f t="shared" si="19"/>
        <v>0</v>
      </c>
      <c r="N30" s="732">
        <f t="shared" si="19"/>
        <v>0</v>
      </c>
      <c r="O30" s="732">
        <f t="shared" si="19"/>
        <v>0</v>
      </c>
      <c r="P30" s="1139">
        <f t="shared" si="19"/>
        <v>0</v>
      </c>
      <c r="Q30" s="1157">
        <f t="shared" si="19"/>
        <v>3</v>
      </c>
      <c r="R30" s="732">
        <f t="shared" si="19"/>
        <v>30</v>
      </c>
      <c r="S30" s="732">
        <f t="shared" si="19"/>
        <v>8</v>
      </c>
      <c r="T30" s="732">
        <f t="shared" si="19"/>
        <v>252</v>
      </c>
      <c r="U30" s="732">
        <f t="shared" si="19"/>
        <v>3</v>
      </c>
      <c r="V30" s="732">
        <f t="shared" si="19"/>
        <v>238</v>
      </c>
      <c r="W30" s="732">
        <f t="shared" si="19"/>
        <v>0</v>
      </c>
      <c r="X30" s="732">
        <f t="shared" si="19"/>
        <v>0</v>
      </c>
      <c r="Y30" s="732">
        <f t="shared" si="19"/>
        <v>0</v>
      </c>
      <c r="Z30" s="732">
        <f t="shared" si="19"/>
        <v>0</v>
      </c>
      <c r="AA30" s="732">
        <f t="shared" si="19"/>
        <v>1</v>
      </c>
      <c r="AB30" s="734">
        <f t="shared" si="19"/>
        <v>383</v>
      </c>
      <c r="AC30" s="291"/>
    </row>
    <row r="31" spans="1:29" ht="16.5" customHeight="1" thickBot="1" x14ac:dyDescent="0.25">
      <c r="A31" s="1464" t="s">
        <v>318</v>
      </c>
      <c r="B31" s="738" t="s">
        <v>319</v>
      </c>
      <c r="C31" s="739">
        <v>10</v>
      </c>
      <c r="D31" s="739">
        <v>804</v>
      </c>
      <c r="E31" s="739">
        <v>4470</v>
      </c>
      <c r="F31" s="420">
        <v>9</v>
      </c>
      <c r="G31" s="420">
        <v>444</v>
      </c>
      <c r="H31" s="201">
        <v>2469</v>
      </c>
      <c r="I31" s="201">
        <v>7</v>
      </c>
      <c r="J31" s="201"/>
      <c r="K31" s="201"/>
      <c r="L31" s="201"/>
      <c r="M31" s="201">
        <v>1</v>
      </c>
      <c r="N31" s="201">
        <v>360</v>
      </c>
      <c r="O31" s="201">
        <v>2001</v>
      </c>
      <c r="P31" s="1140">
        <v>1</v>
      </c>
      <c r="Q31" s="1158"/>
      <c r="R31" s="201"/>
      <c r="S31" s="201">
        <v>4</v>
      </c>
      <c r="T31" s="201">
        <v>125</v>
      </c>
      <c r="U31" s="201">
        <v>5</v>
      </c>
      <c r="V31" s="201">
        <v>319</v>
      </c>
      <c r="W31" s="201"/>
      <c r="X31" s="201"/>
      <c r="Y31" s="201">
        <v>1</v>
      </c>
      <c r="Z31" s="201">
        <v>360</v>
      </c>
      <c r="AA31" s="206">
        <v>8</v>
      </c>
      <c r="AB31" s="292">
        <v>1511</v>
      </c>
      <c r="AC31" s="291"/>
    </row>
    <row r="32" spans="1:29" ht="16.5" customHeight="1" x14ac:dyDescent="0.2">
      <c r="A32" s="2059" t="s">
        <v>320</v>
      </c>
      <c r="B32" s="204" t="s">
        <v>321</v>
      </c>
      <c r="C32" s="201">
        <v>4</v>
      </c>
      <c r="D32" s="201">
        <v>105</v>
      </c>
      <c r="E32" s="201">
        <v>533</v>
      </c>
      <c r="F32" s="420">
        <v>4</v>
      </c>
      <c r="G32" s="420">
        <v>105</v>
      </c>
      <c r="H32" s="201">
        <v>533</v>
      </c>
      <c r="I32" s="201">
        <v>3</v>
      </c>
      <c r="J32" s="201">
        <v>0</v>
      </c>
      <c r="K32" s="201">
        <v>0</v>
      </c>
      <c r="L32" s="201">
        <v>0</v>
      </c>
      <c r="M32" s="201">
        <v>0</v>
      </c>
      <c r="N32" s="201">
        <v>0</v>
      </c>
      <c r="O32" s="201">
        <v>0</v>
      </c>
      <c r="P32" s="1140">
        <v>0</v>
      </c>
      <c r="Q32" s="1158">
        <v>2</v>
      </c>
      <c r="R32" s="201">
        <v>38</v>
      </c>
      <c r="S32" s="201">
        <v>2</v>
      </c>
      <c r="T32" s="201">
        <v>67</v>
      </c>
      <c r="U32" s="201">
        <v>0</v>
      </c>
      <c r="V32" s="201">
        <v>0</v>
      </c>
      <c r="W32" s="201">
        <v>0</v>
      </c>
      <c r="X32" s="201">
        <v>0</v>
      </c>
      <c r="Y32" s="201">
        <v>0</v>
      </c>
      <c r="Z32" s="201">
        <v>0</v>
      </c>
      <c r="AA32" s="206">
        <v>0</v>
      </c>
      <c r="AB32" s="292">
        <v>0</v>
      </c>
      <c r="AC32" s="291"/>
    </row>
    <row r="33" spans="1:29" ht="16.5" customHeight="1" x14ac:dyDescent="0.2">
      <c r="A33" s="2052"/>
      <c r="B33" s="204" t="s">
        <v>172</v>
      </c>
      <c r="C33" s="421">
        <v>0</v>
      </c>
      <c r="D33" s="422">
        <v>0</v>
      </c>
      <c r="E33" s="422">
        <v>0</v>
      </c>
      <c r="F33" s="422">
        <v>0</v>
      </c>
      <c r="G33" s="422">
        <v>0</v>
      </c>
      <c r="H33" s="202">
        <v>0</v>
      </c>
      <c r="I33" s="202">
        <v>0</v>
      </c>
      <c r="J33" s="202">
        <v>0</v>
      </c>
      <c r="K33" s="202">
        <v>0</v>
      </c>
      <c r="L33" s="202">
        <v>0</v>
      </c>
      <c r="M33" s="202">
        <v>0</v>
      </c>
      <c r="N33" s="202">
        <v>0</v>
      </c>
      <c r="O33" s="202">
        <v>0</v>
      </c>
      <c r="P33" s="1141">
        <v>0</v>
      </c>
      <c r="Q33" s="1159">
        <v>0</v>
      </c>
      <c r="R33" s="202">
        <v>0</v>
      </c>
      <c r="S33" s="202">
        <v>0</v>
      </c>
      <c r="T33" s="202">
        <v>0</v>
      </c>
      <c r="U33" s="202">
        <v>0</v>
      </c>
      <c r="V33" s="202">
        <v>0</v>
      </c>
      <c r="W33" s="202">
        <v>0</v>
      </c>
      <c r="X33" s="202">
        <v>0</v>
      </c>
      <c r="Y33" s="202">
        <v>0</v>
      </c>
      <c r="Z33" s="202">
        <v>0</v>
      </c>
      <c r="AA33" s="423">
        <v>0</v>
      </c>
      <c r="AB33" s="424">
        <v>0</v>
      </c>
      <c r="AC33" s="291"/>
    </row>
    <row r="34" spans="1:29" ht="16.5" customHeight="1" thickBot="1" x14ac:dyDescent="0.25">
      <c r="A34" s="2052"/>
      <c r="B34" s="204" t="s">
        <v>173</v>
      </c>
      <c r="C34" s="421">
        <v>2</v>
      </c>
      <c r="D34" s="422">
        <v>95</v>
      </c>
      <c r="E34" s="422">
        <v>491</v>
      </c>
      <c r="F34" s="422">
        <v>2</v>
      </c>
      <c r="G34" s="422">
        <v>95</v>
      </c>
      <c r="H34" s="202">
        <v>491</v>
      </c>
      <c r="I34" s="202">
        <v>0</v>
      </c>
      <c r="J34" s="202">
        <v>0</v>
      </c>
      <c r="K34" s="202">
        <v>0</v>
      </c>
      <c r="L34" s="202">
        <v>0</v>
      </c>
      <c r="M34" s="202">
        <v>0</v>
      </c>
      <c r="N34" s="202">
        <v>0</v>
      </c>
      <c r="O34" s="202">
        <v>0</v>
      </c>
      <c r="P34" s="1141">
        <v>0</v>
      </c>
      <c r="Q34" s="1159">
        <v>0</v>
      </c>
      <c r="R34" s="1159">
        <v>0</v>
      </c>
      <c r="S34" s="202">
        <v>1</v>
      </c>
      <c r="T34" s="202">
        <v>35</v>
      </c>
      <c r="U34" s="202">
        <v>1</v>
      </c>
      <c r="V34" s="202">
        <v>60</v>
      </c>
      <c r="W34" s="202">
        <v>0</v>
      </c>
      <c r="X34" s="202">
        <v>0</v>
      </c>
      <c r="Y34" s="202">
        <v>0</v>
      </c>
      <c r="Z34" s="202">
        <v>0</v>
      </c>
      <c r="AA34" s="423">
        <v>0</v>
      </c>
      <c r="AB34" s="424">
        <v>0</v>
      </c>
      <c r="AC34" s="291"/>
    </row>
    <row r="35" spans="1:29" ht="16.5" customHeight="1" thickTop="1" thickBot="1" x14ac:dyDescent="0.25">
      <c r="A35" s="2060"/>
      <c r="B35" s="719" t="s">
        <v>275</v>
      </c>
      <c r="C35" s="732">
        <f t="shared" ref="C35:AB35" si="20">SUM(C32:C34)</f>
        <v>6</v>
      </c>
      <c r="D35" s="733">
        <f t="shared" si="20"/>
        <v>200</v>
      </c>
      <c r="E35" s="733">
        <f t="shared" si="20"/>
        <v>1024</v>
      </c>
      <c r="F35" s="733">
        <f t="shared" si="20"/>
        <v>6</v>
      </c>
      <c r="G35" s="733">
        <f t="shared" si="20"/>
        <v>200</v>
      </c>
      <c r="H35" s="732">
        <f t="shared" si="20"/>
        <v>1024</v>
      </c>
      <c r="I35" s="732">
        <f t="shared" si="20"/>
        <v>3</v>
      </c>
      <c r="J35" s="732">
        <f t="shared" si="20"/>
        <v>0</v>
      </c>
      <c r="K35" s="732">
        <f t="shared" si="20"/>
        <v>0</v>
      </c>
      <c r="L35" s="732">
        <f t="shared" si="20"/>
        <v>0</v>
      </c>
      <c r="M35" s="732">
        <f t="shared" si="20"/>
        <v>0</v>
      </c>
      <c r="N35" s="732">
        <f t="shared" si="20"/>
        <v>0</v>
      </c>
      <c r="O35" s="732">
        <f t="shared" si="20"/>
        <v>0</v>
      </c>
      <c r="P35" s="1139">
        <f t="shared" si="20"/>
        <v>0</v>
      </c>
      <c r="Q35" s="1157">
        <f t="shared" si="20"/>
        <v>2</v>
      </c>
      <c r="R35" s="732">
        <f t="shared" si="20"/>
        <v>38</v>
      </c>
      <c r="S35" s="732">
        <f t="shared" si="20"/>
        <v>3</v>
      </c>
      <c r="T35" s="732">
        <f t="shared" si="20"/>
        <v>102</v>
      </c>
      <c r="U35" s="732">
        <f t="shared" si="20"/>
        <v>1</v>
      </c>
      <c r="V35" s="732">
        <f t="shared" si="20"/>
        <v>60</v>
      </c>
      <c r="W35" s="732">
        <f t="shared" si="20"/>
        <v>0</v>
      </c>
      <c r="X35" s="732">
        <f t="shared" si="20"/>
        <v>0</v>
      </c>
      <c r="Y35" s="732">
        <f t="shared" si="20"/>
        <v>0</v>
      </c>
      <c r="Z35" s="732">
        <f t="shared" si="20"/>
        <v>0</v>
      </c>
      <c r="AA35" s="732">
        <f t="shared" si="20"/>
        <v>0</v>
      </c>
      <c r="AB35" s="734">
        <f t="shared" si="20"/>
        <v>0</v>
      </c>
      <c r="AC35" s="291"/>
    </row>
    <row r="36" spans="1:29" ht="16.5" customHeight="1" x14ac:dyDescent="0.2">
      <c r="A36" s="2059" t="s">
        <v>322</v>
      </c>
      <c r="B36" s="204" t="s">
        <v>486</v>
      </c>
      <c r="C36" s="920">
        <v>21</v>
      </c>
      <c r="D36" s="920">
        <v>975</v>
      </c>
      <c r="E36" s="920">
        <v>5359</v>
      </c>
      <c r="F36" s="974">
        <v>20</v>
      </c>
      <c r="G36" s="974">
        <v>875</v>
      </c>
      <c r="H36" s="920">
        <v>4809</v>
      </c>
      <c r="I36" s="920">
        <v>10</v>
      </c>
      <c r="J36" s="920">
        <v>1</v>
      </c>
      <c r="K36" s="920">
        <v>100</v>
      </c>
      <c r="L36" s="920">
        <v>550</v>
      </c>
      <c r="M36" s="920"/>
      <c r="N36" s="920"/>
      <c r="O36" s="920"/>
      <c r="P36" s="1137"/>
      <c r="Q36" s="1155">
        <v>3</v>
      </c>
      <c r="R36" s="920">
        <v>67</v>
      </c>
      <c r="S36" s="974">
        <v>15</v>
      </c>
      <c r="T36" s="974">
        <v>661</v>
      </c>
      <c r="U36" s="974"/>
      <c r="V36" s="974"/>
      <c r="W36" s="974">
        <v>3</v>
      </c>
      <c r="X36" s="974">
        <v>247</v>
      </c>
      <c r="Y36" s="920"/>
      <c r="Z36" s="920"/>
      <c r="AA36" s="921">
        <v>21</v>
      </c>
      <c r="AB36" s="922">
        <v>5300</v>
      </c>
      <c r="AC36" s="291"/>
    </row>
    <row r="37" spans="1:29" ht="16.5" customHeight="1" x14ac:dyDescent="0.2">
      <c r="A37" s="2052"/>
      <c r="B37" s="204" t="s">
        <v>174</v>
      </c>
      <c r="C37" s="923">
        <v>2</v>
      </c>
      <c r="D37" s="924">
        <v>52</v>
      </c>
      <c r="E37" s="924">
        <v>286</v>
      </c>
      <c r="F37" s="975">
        <v>2</v>
      </c>
      <c r="G37" s="975">
        <v>52</v>
      </c>
      <c r="H37" s="925">
        <v>286</v>
      </c>
      <c r="I37" s="925">
        <v>1</v>
      </c>
      <c r="J37" s="925"/>
      <c r="K37" s="925"/>
      <c r="L37" s="925"/>
      <c r="M37" s="925"/>
      <c r="N37" s="925"/>
      <c r="O37" s="925"/>
      <c r="P37" s="1138"/>
      <c r="Q37" s="1156"/>
      <c r="R37" s="925"/>
      <c r="S37" s="975">
        <v>2</v>
      </c>
      <c r="T37" s="975">
        <v>52</v>
      </c>
      <c r="U37" s="975"/>
      <c r="V37" s="975"/>
      <c r="W37" s="975"/>
      <c r="X37" s="975"/>
      <c r="Y37" s="925"/>
      <c r="Z37" s="925"/>
      <c r="AA37" s="926">
        <v>2</v>
      </c>
      <c r="AB37" s="927">
        <v>275</v>
      </c>
      <c r="AC37" s="291"/>
    </row>
    <row r="38" spans="1:29" ht="16.5" customHeight="1" x14ac:dyDescent="0.2">
      <c r="A38" s="2052"/>
      <c r="B38" s="204" t="s">
        <v>175</v>
      </c>
      <c r="C38" s="923">
        <v>5</v>
      </c>
      <c r="D38" s="924">
        <v>140</v>
      </c>
      <c r="E38" s="924">
        <v>750</v>
      </c>
      <c r="F38" s="975">
        <v>5</v>
      </c>
      <c r="G38" s="975">
        <v>140</v>
      </c>
      <c r="H38" s="925">
        <v>750</v>
      </c>
      <c r="I38" s="925">
        <v>3</v>
      </c>
      <c r="J38" s="925"/>
      <c r="K38" s="925"/>
      <c r="L38" s="925"/>
      <c r="M38" s="925"/>
      <c r="N38" s="925"/>
      <c r="O38" s="925"/>
      <c r="P38" s="1138"/>
      <c r="Q38" s="1156">
        <v>2</v>
      </c>
      <c r="R38" s="925">
        <v>30</v>
      </c>
      <c r="S38" s="975">
        <v>3</v>
      </c>
      <c r="T38" s="975">
        <v>110</v>
      </c>
      <c r="U38" s="975"/>
      <c r="V38" s="975"/>
      <c r="W38" s="975"/>
      <c r="X38" s="975"/>
      <c r="Y38" s="925"/>
      <c r="Z38" s="925"/>
      <c r="AA38" s="926">
        <v>5</v>
      </c>
      <c r="AB38" s="927">
        <v>730</v>
      </c>
      <c r="AC38" s="291"/>
    </row>
    <row r="39" spans="1:29" ht="16.5" customHeight="1" x14ac:dyDescent="0.2">
      <c r="A39" s="2052"/>
      <c r="B39" s="204" t="s">
        <v>176</v>
      </c>
      <c r="C39" s="925">
        <v>5</v>
      </c>
      <c r="D39" s="924">
        <v>129</v>
      </c>
      <c r="E39" s="924">
        <v>668</v>
      </c>
      <c r="F39" s="975">
        <v>5</v>
      </c>
      <c r="G39" s="975">
        <v>129</v>
      </c>
      <c r="H39" s="925">
        <v>668</v>
      </c>
      <c r="I39" s="925">
        <v>5</v>
      </c>
      <c r="J39" s="925"/>
      <c r="K39" s="925"/>
      <c r="L39" s="925"/>
      <c r="M39" s="925"/>
      <c r="N39" s="925"/>
      <c r="O39" s="925"/>
      <c r="P39" s="1138"/>
      <c r="Q39" s="1156">
        <v>3</v>
      </c>
      <c r="R39" s="925">
        <v>35</v>
      </c>
      <c r="S39" s="975">
        <v>2</v>
      </c>
      <c r="T39" s="975">
        <v>94</v>
      </c>
      <c r="U39" s="975"/>
      <c r="V39" s="975"/>
      <c r="W39" s="975"/>
      <c r="X39" s="975"/>
      <c r="Y39" s="925"/>
      <c r="Z39" s="925"/>
      <c r="AA39" s="925">
        <v>5</v>
      </c>
      <c r="AB39" s="1025">
        <v>645</v>
      </c>
      <c r="AC39" s="291"/>
    </row>
    <row r="40" spans="1:29" ht="16.5" customHeight="1" x14ac:dyDescent="0.2">
      <c r="A40" s="2052"/>
      <c r="B40" s="204" t="s">
        <v>177</v>
      </c>
      <c r="C40" s="923">
        <v>2</v>
      </c>
      <c r="D40" s="924">
        <v>62</v>
      </c>
      <c r="E40" s="924">
        <v>318</v>
      </c>
      <c r="F40" s="975">
        <v>2</v>
      </c>
      <c r="G40" s="975">
        <v>62</v>
      </c>
      <c r="H40" s="925">
        <v>318</v>
      </c>
      <c r="I40" s="925">
        <v>1</v>
      </c>
      <c r="J40" s="925"/>
      <c r="K40" s="925"/>
      <c r="L40" s="925"/>
      <c r="M40" s="925"/>
      <c r="N40" s="925"/>
      <c r="O40" s="925"/>
      <c r="P40" s="1138"/>
      <c r="Q40" s="1156"/>
      <c r="R40" s="925"/>
      <c r="S40" s="975">
        <v>2</v>
      </c>
      <c r="T40" s="975">
        <v>62</v>
      </c>
      <c r="U40" s="975"/>
      <c r="V40" s="975"/>
      <c r="W40" s="975"/>
      <c r="X40" s="975"/>
      <c r="Y40" s="925"/>
      <c r="Z40" s="925"/>
      <c r="AA40" s="926">
        <v>2</v>
      </c>
      <c r="AB40" s="927">
        <v>310</v>
      </c>
      <c r="AC40" s="291"/>
    </row>
    <row r="41" spans="1:29" ht="16.5" customHeight="1" x14ac:dyDescent="0.2">
      <c r="A41" s="2052"/>
      <c r="B41" s="204" t="s">
        <v>178</v>
      </c>
      <c r="C41" s="923"/>
      <c r="D41" s="924"/>
      <c r="E41" s="924"/>
      <c r="F41" s="975"/>
      <c r="G41" s="975"/>
      <c r="H41" s="925"/>
      <c r="I41" s="925"/>
      <c r="J41" s="925"/>
      <c r="K41" s="925"/>
      <c r="L41" s="925"/>
      <c r="M41" s="925"/>
      <c r="N41" s="925"/>
      <c r="O41" s="925"/>
      <c r="P41" s="1138"/>
      <c r="Q41" s="1156"/>
      <c r="R41" s="925"/>
      <c r="S41" s="975"/>
      <c r="T41" s="975"/>
      <c r="U41" s="975"/>
      <c r="V41" s="975"/>
      <c r="W41" s="975"/>
      <c r="X41" s="975"/>
      <c r="Y41" s="925"/>
      <c r="Z41" s="925"/>
      <c r="AA41" s="926"/>
      <c r="AB41" s="927"/>
      <c r="AC41" s="291"/>
    </row>
    <row r="42" spans="1:29" ht="16.5" customHeight="1" x14ac:dyDescent="0.2">
      <c r="A42" s="2052"/>
      <c r="B42" s="204" t="s">
        <v>179</v>
      </c>
      <c r="C42" s="925">
        <v>1</v>
      </c>
      <c r="D42" s="924">
        <v>30</v>
      </c>
      <c r="E42" s="924">
        <v>162</v>
      </c>
      <c r="F42" s="975">
        <v>1</v>
      </c>
      <c r="G42" s="975">
        <v>30</v>
      </c>
      <c r="H42" s="925">
        <v>162</v>
      </c>
      <c r="I42" s="925">
        <v>1</v>
      </c>
      <c r="J42" s="925"/>
      <c r="K42" s="925"/>
      <c r="L42" s="925"/>
      <c r="M42" s="925"/>
      <c r="N42" s="925"/>
      <c r="O42" s="925"/>
      <c r="P42" s="1138"/>
      <c r="Q42" s="1156"/>
      <c r="R42" s="925"/>
      <c r="S42" s="975">
        <v>1</v>
      </c>
      <c r="T42" s="975">
        <v>30</v>
      </c>
      <c r="U42" s="975"/>
      <c r="V42" s="975"/>
      <c r="W42" s="975"/>
      <c r="X42" s="975"/>
      <c r="Y42" s="925"/>
      <c r="Z42" s="925"/>
      <c r="AA42" s="925">
        <v>1</v>
      </c>
      <c r="AB42" s="1025">
        <v>150</v>
      </c>
      <c r="AC42" s="291"/>
    </row>
    <row r="43" spans="1:29" ht="16.5" customHeight="1" thickBot="1" x14ac:dyDescent="0.25">
      <c r="A43" s="2052"/>
      <c r="B43" s="204" t="s">
        <v>180</v>
      </c>
      <c r="C43" s="923">
        <v>3</v>
      </c>
      <c r="D43" s="924">
        <v>61</v>
      </c>
      <c r="E43" s="924">
        <v>306</v>
      </c>
      <c r="F43" s="975">
        <v>3</v>
      </c>
      <c r="G43" s="975">
        <v>61</v>
      </c>
      <c r="H43" s="925">
        <v>306</v>
      </c>
      <c r="I43" s="925">
        <v>2</v>
      </c>
      <c r="J43" s="925"/>
      <c r="K43" s="925"/>
      <c r="L43" s="925"/>
      <c r="M43" s="925"/>
      <c r="N43" s="925"/>
      <c r="O43" s="925"/>
      <c r="P43" s="1138"/>
      <c r="Q43" s="1156"/>
      <c r="R43" s="925"/>
      <c r="S43" s="975">
        <v>2</v>
      </c>
      <c r="T43" s="975">
        <v>30</v>
      </c>
      <c r="U43" s="975">
        <v>1</v>
      </c>
      <c r="V43" s="975">
        <v>31</v>
      </c>
      <c r="W43" s="975"/>
      <c r="X43" s="975"/>
      <c r="Y43" s="925"/>
      <c r="Z43" s="925"/>
      <c r="AA43" s="926">
        <v>3</v>
      </c>
      <c r="AB43" s="927">
        <v>276</v>
      </c>
      <c r="AC43" s="291"/>
    </row>
    <row r="44" spans="1:29" ht="16.5" customHeight="1" thickTop="1" thickBot="1" x14ac:dyDescent="0.25">
      <c r="A44" s="2060"/>
      <c r="B44" s="740" t="s">
        <v>275</v>
      </c>
      <c r="C44" s="976">
        <f t="shared" ref="C44:AB44" si="21">SUM(C36:C43)</f>
        <v>39</v>
      </c>
      <c r="D44" s="977">
        <f t="shared" si="21"/>
        <v>1449</v>
      </c>
      <c r="E44" s="977">
        <f t="shared" si="21"/>
        <v>7849</v>
      </c>
      <c r="F44" s="977">
        <f t="shared" si="21"/>
        <v>38</v>
      </c>
      <c r="G44" s="977">
        <f t="shared" si="21"/>
        <v>1349</v>
      </c>
      <c r="H44" s="976">
        <f t="shared" si="21"/>
        <v>7299</v>
      </c>
      <c r="I44" s="976">
        <f t="shared" si="21"/>
        <v>23</v>
      </c>
      <c r="J44" s="976">
        <f t="shared" si="21"/>
        <v>1</v>
      </c>
      <c r="K44" s="976">
        <f t="shared" si="21"/>
        <v>100</v>
      </c>
      <c r="L44" s="976">
        <f t="shared" si="21"/>
        <v>550</v>
      </c>
      <c r="M44" s="976">
        <f t="shared" si="21"/>
        <v>0</v>
      </c>
      <c r="N44" s="976">
        <f t="shared" si="21"/>
        <v>0</v>
      </c>
      <c r="O44" s="976">
        <f t="shared" si="21"/>
        <v>0</v>
      </c>
      <c r="P44" s="1142">
        <f t="shared" si="21"/>
        <v>0</v>
      </c>
      <c r="Q44" s="1161">
        <f>SUM(Q36:Q43)</f>
        <v>8</v>
      </c>
      <c r="R44" s="976">
        <f>SUM(R36:R43)</f>
        <v>132</v>
      </c>
      <c r="S44" s="976">
        <f t="shared" si="21"/>
        <v>27</v>
      </c>
      <c r="T44" s="976">
        <f t="shared" si="21"/>
        <v>1039</v>
      </c>
      <c r="U44" s="976">
        <f t="shared" si="21"/>
        <v>1</v>
      </c>
      <c r="V44" s="976">
        <f t="shared" si="21"/>
        <v>31</v>
      </c>
      <c r="W44" s="976">
        <f t="shared" si="21"/>
        <v>3</v>
      </c>
      <c r="X44" s="976">
        <f t="shared" si="21"/>
        <v>247</v>
      </c>
      <c r="Y44" s="976">
        <f t="shared" si="21"/>
        <v>0</v>
      </c>
      <c r="Z44" s="976">
        <f t="shared" si="21"/>
        <v>0</v>
      </c>
      <c r="AA44" s="976">
        <f t="shared" si="21"/>
        <v>39</v>
      </c>
      <c r="AB44" s="978">
        <f t="shared" si="21"/>
        <v>7686</v>
      </c>
      <c r="AC44" s="291"/>
    </row>
    <row r="45" spans="1:29" ht="16.5" customHeight="1" x14ac:dyDescent="0.2">
      <c r="A45" s="2059" t="s">
        <v>324</v>
      </c>
      <c r="B45" s="741" t="s">
        <v>325</v>
      </c>
      <c r="C45" s="201">
        <v>12</v>
      </c>
      <c r="D45" s="201">
        <v>705</v>
      </c>
      <c r="E45" s="201">
        <v>3807</v>
      </c>
      <c r="F45" s="420">
        <v>11</v>
      </c>
      <c r="G45" s="420">
        <v>405</v>
      </c>
      <c r="H45" s="201">
        <v>1637</v>
      </c>
      <c r="I45" s="201">
        <v>1</v>
      </c>
      <c r="J45" s="201"/>
      <c r="K45" s="201"/>
      <c r="L45" s="201"/>
      <c r="M45" s="201">
        <v>1</v>
      </c>
      <c r="N45" s="201">
        <v>300</v>
      </c>
      <c r="O45" s="201">
        <v>2170</v>
      </c>
      <c r="P45" s="1140">
        <v>1</v>
      </c>
      <c r="Q45" s="1158">
        <v>2</v>
      </c>
      <c r="R45" s="201">
        <v>25</v>
      </c>
      <c r="S45" s="201">
        <v>7</v>
      </c>
      <c r="T45" s="201">
        <v>230</v>
      </c>
      <c r="U45" s="201">
        <v>1</v>
      </c>
      <c r="V45" s="201">
        <v>40</v>
      </c>
      <c r="W45" s="201">
        <v>1</v>
      </c>
      <c r="X45" s="201">
        <v>110</v>
      </c>
      <c r="Y45" s="201">
        <v>1</v>
      </c>
      <c r="Z45" s="201">
        <v>300</v>
      </c>
      <c r="AA45" s="206">
        <v>1</v>
      </c>
      <c r="AB45" s="292">
        <v>345</v>
      </c>
      <c r="AC45" s="291"/>
    </row>
    <row r="46" spans="1:29" ht="16.5" customHeight="1" x14ac:dyDescent="0.2">
      <c r="A46" s="2052"/>
      <c r="B46" s="425" t="s">
        <v>326</v>
      </c>
      <c r="C46" s="421">
        <v>7</v>
      </c>
      <c r="D46" s="422">
        <v>110</v>
      </c>
      <c r="E46" s="422">
        <v>572</v>
      </c>
      <c r="F46" s="422">
        <v>7</v>
      </c>
      <c r="G46" s="422">
        <v>110</v>
      </c>
      <c r="H46" s="202">
        <v>572</v>
      </c>
      <c r="I46" s="202"/>
      <c r="J46" s="202"/>
      <c r="K46" s="202"/>
      <c r="L46" s="202"/>
      <c r="M46" s="202"/>
      <c r="N46" s="202"/>
      <c r="O46" s="202"/>
      <c r="P46" s="1141"/>
      <c r="Q46" s="1159">
        <v>3</v>
      </c>
      <c r="R46" s="202">
        <v>73</v>
      </c>
      <c r="S46" s="202">
        <v>4</v>
      </c>
      <c r="T46" s="202">
        <v>37</v>
      </c>
      <c r="U46" s="202"/>
      <c r="V46" s="202"/>
      <c r="W46" s="202"/>
      <c r="X46" s="202"/>
      <c r="Y46" s="202"/>
      <c r="Z46" s="202"/>
      <c r="AA46" s="423"/>
      <c r="AB46" s="424"/>
      <c r="AC46" s="291"/>
    </row>
    <row r="47" spans="1:29" ht="16.5" customHeight="1" x14ac:dyDescent="0.2">
      <c r="A47" s="2052"/>
      <c r="B47" s="204" t="s">
        <v>327</v>
      </c>
      <c r="C47" s="202">
        <v>2</v>
      </c>
      <c r="D47" s="422">
        <v>160</v>
      </c>
      <c r="E47" s="422">
        <v>1081</v>
      </c>
      <c r="F47" s="422">
        <v>2</v>
      </c>
      <c r="G47" s="422">
        <v>160</v>
      </c>
      <c r="H47" s="202">
        <v>1081</v>
      </c>
      <c r="I47" s="202">
        <v>1</v>
      </c>
      <c r="J47" s="202"/>
      <c r="K47" s="202"/>
      <c r="L47" s="202"/>
      <c r="M47" s="202"/>
      <c r="N47" s="202"/>
      <c r="O47" s="202"/>
      <c r="P47" s="1141"/>
      <c r="Q47" s="1159"/>
      <c r="R47" s="202"/>
      <c r="S47" s="202"/>
      <c r="T47" s="202"/>
      <c r="U47" s="202"/>
      <c r="V47" s="202"/>
      <c r="W47" s="202">
        <v>2</v>
      </c>
      <c r="X47" s="202">
        <v>160</v>
      </c>
      <c r="Y47" s="202"/>
      <c r="Z47" s="202"/>
      <c r="AA47" s="202">
        <v>2</v>
      </c>
      <c r="AB47" s="293">
        <v>893</v>
      </c>
      <c r="AC47" s="291"/>
    </row>
    <row r="48" spans="1:29" ht="16.5" customHeight="1" x14ac:dyDescent="0.2">
      <c r="A48" s="2052"/>
      <c r="B48" s="204" t="s">
        <v>328</v>
      </c>
      <c r="C48" s="421">
        <v>2</v>
      </c>
      <c r="D48" s="422">
        <v>60</v>
      </c>
      <c r="E48" s="422">
        <v>348</v>
      </c>
      <c r="F48" s="422">
        <v>2</v>
      </c>
      <c r="G48" s="422">
        <v>60</v>
      </c>
      <c r="H48" s="202">
        <v>348</v>
      </c>
      <c r="I48" s="202"/>
      <c r="J48" s="202"/>
      <c r="K48" s="202"/>
      <c r="L48" s="202"/>
      <c r="M48" s="202"/>
      <c r="N48" s="202"/>
      <c r="O48" s="202"/>
      <c r="P48" s="1141"/>
      <c r="Q48" s="1159">
        <v>1</v>
      </c>
      <c r="R48" s="202">
        <v>15</v>
      </c>
      <c r="S48" s="202">
        <v>1</v>
      </c>
      <c r="T48" s="202">
        <v>45</v>
      </c>
      <c r="U48" s="202"/>
      <c r="V48" s="202"/>
      <c r="W48" s="202"/>
      <c r="X48" s="202"/>
      <c r="Y48" s="202"/>
      <c r="Z48" s="202"/>
      <c r="AA48" s="423"/>
      <c r="AB48" s="424"/>
      <c r="AC48" s="291"/>
    </row>
    <row r="49" spans="1:29" ht="16.5" customHeight="1" x14ac:dyDescent="0.2">
      <c r="A49" s="2052"/>
      <c r="B49" s="204" t="s">
        <v>329</v>
      </c>
      <c r="C49" s="421">
        <v>4</v>
      </c>
      <c r="D49" s="422">
        <v>175</v>
      </c>
      <c r="E49" s="422">
        <v>1310</v>
      </c>
      <c r="F49" s="422">
        <v>4</v>
      </c>
      <c r="G49" s="422">
        <v>175</v>
      </c>
      <c r="H49" s="202">
        <v>1310</v>
      </c>
      <c r="I49" s="202"/>
      <c r="J49" s="202"/>
      <c r="K49" s="202"/>
      <c r="L49" s="202"/>
      <c r="M49" s="202"/>
      <c r="N49" s="202"/>
      <c r="O49" s="202"/>
      <c r="P49" s="1141"/>
      <c r="Q49" s="1159">
        <v>3</v>
      </c>
      <c r="R49" s="202">
        <v>55</v>
      </c>
      <c r="S49" s="202"/>
      <c r="T49" s="202"/>
      <c r="U49" s="202"/>
      <c r="V49" s="202"/>
      <c r="W49" s="202">
        <v>1</v>
      </c>
      <c r="X49" s="202">
        <v>120</v>
      </c>
      <c r="Y49" s="202"/>
      <c r="Z49" s="202"/>
      <c r="AA49" s="423"/>
      <c r="AB49" s="424"/>
      <c r="AC49" s="291"/>
    </row>
    <row r="50" spans="1:29" ht="16.5" customHeight="1" x14ac:dyDescent="0.2">
      <c r="A50" s="2052"/>
      <c r="B50" s="204" t="s">
        <v>330</v>
      </c>
      <c r="C50" s="202"/>
      <c r="D50" s="422"/>
      <c r="E50" s="422"/>
      <c r="F50" s="422"/>
      <c r="G50" s="422"/>
      <c r="H50" s="202"/>
      <c r="I50" s="202"/>
      <c r="J50" s="202"/>
      <c r="K50" s="202"/>
      <c r="L50" s="202"/>
      <c r="M50" s="202"/>
      <c r="N50" s="202"/>
      <c r="O50" s="202"/>
      <c r="P50" s="1141"/>
      <c r="Q50" s="1159"/>
      <c r="R50" s="202"/>
      <c r="S50" s="202"/>
      <c r="T50" s="202"/>
      <c r="U50" s="202"/>
      <c r="V50" s="202"/>
      <c r="W50" s="202"/>
      <c r="X50" s="202"/>
      <c r="Y50" s="202"/>
      <c r="Z50" s="202"/>
      <c r="AA50" s="202"/>
      <c r="AB50" s="293"/>
      <c r="AC50" s="291"/>
    </row>
    <row r="51" spans="1:29" ht="16.5" customHeight="1" x14ac:dyDescent="0.2">
      <c r="A51" s="2052"/>
      <c r="B51" s="204" t="s">
        <v>331</v>
      </c>
      <c r="C51" s="421">
        <v>1</v>
      </c>
      <c r="D51" s="422">
        <v>100</v>
      </c>
      <c r="E51" s="422">
        <v>475</v>
      </c>
      <c r="F51" s="422">
        <v>1</v>
      </c>
      <c r="G51" s="422">
        <v>100</v>
      </c>
      <c r="H51" s="202">
        <v>475</v>
      </c>
      <c r="I51" s="202"/>
      <c r="J51" s="202"/>
      <c r="K51" s="202"/>
      <c r="L51" s="202"/>
      <c r="M51" s="202"/>
      <c r="N51" s="202"/>
      <c r="O51" s="202"/>
      <c r="P51" s="1141"/>
      <c r="Q51" s="1159"/>
      <c r="R51" s="202"/>
      <c r="S51" s="202"/>
      <c r="T51" s="202"/>
      <c r="U51" s="202"/>
      <c r="V51" s="202"/>
      <c r="W51" s="202">
        <v>1</v>
      </c>
      <c r="X51" s="202">
        <v>100</v>
      </c>
      <c r="Y51" s="202"/>
      <c r="Z51" s="202"/>
      <c r="AA51" s="423"/>
      <c r="AB51" s="424"/>
      <c r="AC51" s="291"/>
    </row>
    <row r="52" spans="1:29" ht="16.5" customHeight="1" x14ac:dyDescent="0.2">
      <c r="A52" s="2052"/>
      <c r="B52" s="204" t="s">
        <v>332</v>
      </c>
      <c r="C52" s="421">
        <v>3</v>
      </c>
      <c r="D52" s="422">
        <v>288</v>
      </c>
      <c r="E52" s="422">
        <v>1354</v>
      </c>
      <c r="F52" s="422">
        <v>3</v>
      </c>
      <c r="G52" s="422">
        <v>288</v>
      </c>
      <c r="H52" s="202">
        <v>1354</v>
      </c>
      <c r="I52" s="202">
        <v>1</v>
      </c>
      <c r="J52" s="202"/>
      <c r="K52" s="202"/>
      <c r="L52" s="202"/>
      <c r="M52" s="202"/>
      <c r="N52" s="202"/>
      <c r="O52" s="202"/>
      <c r="P52" s="1141"/>
      <c r="Q52" s="1159">
        <v>2</v>
      </c>
      <c r="R52" s="202">
        <v>40</v>
      </c>
      <c r="S52" s="202"/>
      <c r="T52" s="202"/>
      <c r="U52" s="202"/>
      <c r="V52" s="202"/>
      <c r="W52" s="202">
        <v>1</v>
      </c>
      <c r="X52" s="202">
        <v>248</v>
      </c>
      <c r="Y52" s="202"/>
      <c r="Z52" s="202"/>
      <c r="AA52" s="423"/>
      <c r="AB52" s="424"/>
      <c r="AC52" s="291"/>
    </row>
    <row r="53" spans="1:29" ht="16.5" customHeight="1" thickBot="1" x14ac:dyDescent="0.25">
      <c r="A53" s="2052"/>
      <c r="B53" s="204" t="s">
        <v>333</v>
      </c>
      <c r="C53" s="421">
        <v>6</v>
      </c>
      <c r="D53" s="422">
        <v>115</v>
      </c>
      <c r="E53" s="422">
        <v>506</v>
      </c>
      <c r="F53" s="422">
        <v>6</v>
      </c>
      <c r="G53" s="422">
        <v>115</v>
      </c>
      <c r="H53" s="202">
        <v>506</v>
      </c>
      <c r="I53" s="202"/>
      <c r="J53" s="202"/>
      <c r="K53" s="202"/>
      <c r="L53" s="202"/>
      <c r="M53" s="202"/>
      <c r="N53" s="202"/>
      <c r="O53" s="202"/>
      <c r="P53" s="1141"/>
      <c r="Q53" s="1159">
        <v>4</v>
      </c>
      <c r="R53" s="202">
        <v>55</v>
      </c>
      <c r="S53" s="202">
        <v>2</v>
      </c>
      <c r="T53" s="202">
        <v>60</v>
      </c>
      <c r="U53" s="202"/>
      <c r="V53" s="202"/>
      <c r="W53" s="202"/>
      <c r="X53" s="202"/>
      <c r="Y53" s="202"/>
      <c r="Z53" s="202"/>
      <c r="AA53" s="423"/>
      <c r="AB53" s="424"/>
      <c r="AC53" s="291"/>
    </row>
    <row r="54" spans="1:29" ht="16.5" customHeight="1" thickTop="1" thickBot="1" x14ac:dyDescent="0.25">
      <c r="A54" s="2060"/>
      <c r="B54" s="719" t="s">
        <v>275</v>
      </c>
      <c r="C54" s="732">
        <f>SUM(C45:C53)</f>
        <v>37</v>
      </c>
      <c r="D54" s="733">
        <f t="shared" ref="D54:X54" si="22">SUM(D45:D53)</f>
        <v>1713</v>
      </c>
      <c r="E54" s="733">
        <f t="shared" si="22"/>
        <v>9453</v>
      </c>
      <c r="F54" s="733">
        <f t="shared" si="22"/>
        <v>36</v>
      </c>
      <c r="G54" s="733">
        <f t="shared" si="22"/>
        <v>1413</v>
      </c>
      <c r="H54" s="732">
        <f t="shared" si="22"/>
        <v>7283</v>
      </c>
      <c r="I54" s="732">
        <f t="shared" si="22"/>
        <v>3</v>
      </c>
      <c r="J54" s="732">
        <f t="shared" si="22"/>
        <v>0</v>
      </c>
      <c r="K54" s="732">
        <f t="shared" si="22"/>
        <v>0</v>
      </c>
      <c r="L54" s="732">
        <f t="shared" si="22"/>
        <v>0</v>
      </c>
      <c r="M54" s="732">
        <f t="shared" si="22"/>
        <v>1</v>
      </c>
      <c r="N54" s="732">
        <f t="shared" si="22"/>
        <v>300</v>
      </c>
      <c r="O54" s="732">
        <f t="shared" si="22"/>
        <v>2170</v>
      </c>
      <c r="P54" s="1139">
        <f t="shared" si="22"/>
        <v>1</v>
      </c>
      <c r="Q54" s="1157">
        <f t="shared" si="22"/>
        <v>15</v>
      </c>
      <c r="R54" s="732">
        <f t="shared" si="22"/>
        <v>263</v>
      </c>
      <c r="S54" s="732">
        <f t="shared" si="22"/>
        <v>14</v>
      </c>
      <c r="T54" s="732">
        <f t="shared" si="22"/>
        <v>372</v>
      </c>
      <c r="U54" s="732">
        <f>SUM(U45:U53)</f>
        <v>1</v>
      </c>
      <c r="V54" s="732">
        <f>SUM(V45:V53)</f>
        <v>40</v>
      </c>
      <c r="W54" s="732">
        <f t="shared" si="22"/>
        <v>6</v>
      </c>
      <c r="X54" s="732">
        <f t="shared" si="22"/>
        <v>738</v>
      </c>
      <c r="Y54" s="732">
        <f>SUM(Y45:Y53)</f>
        <v>1</v>
      </c>
      <c r="Z54" s="732">
        <f>SUM(Z45:Z53)</f>
        <v>300</v>
      </c>
      <c r="AA54" s="732">
        <f>SUM(AA45:AA53)</f>
        <v>3</v>
      </c>
      <c r="AB54" s="734">
        <f>SUM(AB45:AB53)</f>
        <v>1238</v>
      </c>
      <c r="AC54" s="291"/>
    </row>
    <row r="55" spans="1:29" ht="16.5" customHeight="1" x14ac:dyDescent="0.2">
      <c r="A55" s="2064" t="s">
        <v>334</v>
      </c>
      <c r="B55" s="742" t="s">
        <v>335</v>
      </c>
      <c r="C55" s="201">
        <v>5</v>
      </c>
      <c r="D55" s="201">
        <v>445</v>
      </c>
      <c r="E55" s="201">
        <v>2319</v>
      </c>
      <c r="F55" s="420">
        <v>4</v>
      </c>
      <c r="G55" s="420">
        <v>132</v>
      </c>
      <c r="H55" s="201">
        <v>688</v>
      </c>
      <c r="I55" s="201">
        <v>4</v>
      </c>
      <c r="J55" s="201"/>
      <c r="K55" s="201"/>
      <c r="L55" s="201"/>
      <c r="M55" s="201">
        <v>1</v>
      </c>
      <c r="N55" s="201">
        <v>313</v>
      </c>
      <c r="O55" s="201">
        <v>1631</v>
      </c>
      <c r="P55" s="1140">
        <v>3</v>
      </c>
      <c r="Q55" s="1158"/>
      <c r="R55" s="201"/>
      <c r="S55" s="201">
        <v>3</v>
      </c>
      <c r="T55" s="201">
        <f>30+26+24</f>
        <v>80</v>
      </c>
      <c r="U55" s="201">
        <v>1</v>
      </c>
      <c r="V55" s="201">
        <f>52</f>
        <v>52</v>
      </c>
      <c r="W55" s="201"/>
      <c r="X55" s="201"/>
      <c r="Y55" s="201">
        <v>1</v>
      </c>
      <c r="Z55" s="201">
        <v>313</v>
      </c>
      <c r="AA55" s="206">
        <v>3</v>
      </c>
      <c r="AB55" s="292">
        <f>1631*0.95+271*0.9+125*0.9</f>
        <v>1905.85</v>
      </c>
      <c r="AC55" s="291"/>
    </row>
    <row r="56" spans="1:29" ht="16.5" customHeight="1" x14ac:dyDescent="0.2">
      <c r="A56" s="2062"/>
      <c r="B56" s="204" t="s">
        <v>336</v>
      </c>
      <c r="C56" s="202">
        <v>3</v>
      </c>
      <c r="D56" s="422">
        <v>145</v>
      </c>
      <c r="E56" s="422">
        <v>746</v>
      </c>
      <c r="F56" s="422">
        <v>3</v>
      </c>
      <c r="G56" s="422">
        <v>145</v>
      </c>
      <c r="H56" s="422">
        <v>746</v>
      </c>
      <c r="I56" s="422">
        <v>3</v>
      </c>
      <c r="J56" s="422"/>
      <c r="K56" s="422"/>
      <c r="L56" s="422"/>
      <c r="M56" s="422"/>
      <c r="N56" s="202"/>
      <c r="O56" s="421"/>
      <c r="P56" s="1143"/>
      <c r="Q56" s="1162"/>
      <c r="R56" s="422"/>
      <c r="S56" s="422">
        <v>2</v>
      </c>
      <c r="T56" s="422">
        <v>55</v>
      </c>
      <c r="U56" s="422">
        <v>1</v>
      </c>
      <c r="V56" s="422">
        <v>90</v>
      </c>
      <c r="W56" s="422"/>
      <c r="X56" s="422"/>
      <c r="Y56" s="422"/>
      <c r="Z56" s="202"/>
      <c r="AA56" s="422">
        <v>2</v>
      </c>
      <c r="AB56" s="293">
        <f>(463+154)*0.9</f>
        <v>555.30000000000007</v>
      </c>
      <c r="AC56" s="291"/>
    </row>
    <row r="57" spans="1:29" ht="16.5" customHeight="1" thickBot="1" x14ac:dyDescent="0.25">
      <c r="A57" s="2062"/>
      <c r="B57" s="204" t="s">
        <v>487</v>
      </c>
      <c r="C57" s="421">
        <v>3</v>
      </c>
      <c r="D57" s="422">
        <v>799</v>
      </c>
      <c r="E57" s="422">
        <v>4252</v>
      </c>
      <c r="F57" s="422">
        <v>1</v>
      </c>
      <c r="G57" s="422">
        <v>80</v>
      </c>
      <c r="H57" s="422">
        <v>426</v>
      </c>
      <c r="I57" s="422">
        <v>1</v>
      </c>
      <c r="J57" s="422"/>
      <c r="K57" s="422"/>
      <c r="L57" s="422"/>
      <c r="M57" s="422">
        <v>2</v>
      </c>
      <c r="N57" s="202">
        <v>719</v>
      </c>
      <c r="O57" s="202">
        <v>3826</v>
      </c>
      <c r="P57" s="1141">
        <v>3</v>
      </c>
      <c r="Q57" s="1159"/>
      <c r="R57" s="422"/>
      <c r="S57" s="422"/>
      <c r="T57" s="422"/>
      <c r="U57" s="422">
        <v>1</v>
      </c>
      <c r="V57" s="422">
        <v>80</v>
      </c>
      <c r="W57" s="422">
        <v>2</v>
      </c>
      <c r="X57" s="422">
        <v>719</v>
      </c>
      <c r="Y57" s="422"/>
      <c r="Z57" s="202"/>
      <c r="AA57" s="422">
        <v>2</v>
      </c>
      <c r="AB57" s="293">
        <f>1767*0.7+2059*0.95</f>
        <v>3192.95</v>
      </c>
      <c r="AC57" s="291"/>
    </row>
    <row r="58" spans="1:29" ht="16.5" customHeight="1" thickTop="1" thickBot="1" x14ac:dyDescent="0.25">
      <c r="A58" s="2063"/>
      <c r="B58" s="719" t="s">
        <v>275</v>
      </c>
      <c r="C58" s="732">
        <f t="shared" ref="C58:AB58" si="23">SUM(C55:C57)</f>
        <v>11</v>
      </c>
      <c r="D58" s="732">
        <f t="shared" si="23"/>
        <v>1389</v>
      </c>
      <c r="E58" s="732">
        <f t="shared" si="23"/>
        <v>7317</v>
      </c>
      <c r="F58" s="732">
        <f t="shared" si="23"/>
        <v>8</v>
      </c>
      <c r="G58" s="732">
        <f t="shared" si="23"/>
        <v>357</v>
      </c>
      <c r="H58" s="732">
        <f t="shared" si="23"/>
        <v>1860</v>
      </c>
      <c r="I58" s="732">
        <f t="shared" si="23"/>
        <v>8</v>
      </c>
      <c r="J58" s="732">
        <f t="shared" si="23"/>
        <v>0</v>
      </c>
      <c r="K58" s="732">
        <f t="shared" si="23"/>
        <v>0</v>
      </c>
      <c r="L58" s="732">
        <f t="shared" si="23"/>
        <v>0</v>
      </c>
      <c r="M58" s="732">
        <f t="shared" si="23"/>
        <v>3</v>
      </c>
      <c r="N58" s="1465">
        <f t="shared" si="23"/>
        <v>1032</v>
      </c>
      <c r="O58" s="732">
        <f t="shared" si="23"/>
        <v>5457</v>
      </c>
      <c r="P58" s="1139">
        <f t="shared" si="23"/>
        <v>6</v>
      </c>
      <c r="Q58" s="1157">
        <f t="shared" si="23"/>
        <v>0</v>
      </c>
      <c r="R58" s="732">
        <f t="shared" si="23"/>
        <v>0</v>
      </c>
      <c r="S58" s="732">
        <f t="shared" si="23"/>
        <v>5</v>
      </c>
      <c r="T58" s="732">
        <f t="shared" si="23"/>
        <v>135</v>
      </c>
      <c r="U58" s="732">
        <f t="shared" si="23"/>
        <v>3</v>
      </c>
      <c r="V58" s="732">
        <f t="shared" si="23"/>
        <v>222</v>
      </c>
      <c r="W58" s="732">
        <f t="shared" si="23"/>
        <v>2</v>
      </c>
      <c r="X58" s="732">
        <f t="shared" si="23"/>
        <v>719</v>
      </c>
      <c r="Y58" s="732">
        <f t="shared" si="23"/>
        <v>1</v>
      </c>
      <c r="Z58" s="1465">
        <f t="shared" si="23"/>
        <v>313</v>
      </c>
      <c r="AA58" s="732">
        <f t="shared" si="23"/>
        <v>7</v>
      </c>
      <c r="AB58" s="734">
        <f t="shared" si="23"/>
        <v>5654.1</v>
      </c>
      <c r="AC58" s="291"/>
    </row>
    <row r="59" spans="1:29" ht="16.5" customHeight="1" x14ac:dyDescent="0.2">
      <c r="A59" s="2061" t="s">
        <v>338</v>
      </c>
      <c r="B59" s="204" t="s">
        <v>488</v>
      </c>
      <c r="C59" s="201">
        <v>13</v>
      </c>
      <c r="D59" s="201">
        <f>SUM(G59+N59)</f>
        <v>1045.7</v>
      </c>
      <c r="E59" s="201">
        <f>SUM(H59+O59)</f>
        <v>5106.76</v>
      </c>
      <c r="F59" s="420">
        <v>11</v>
      </c>
      <c r="G59" s="420">
        <v>267.70000000000005</v>
      </c>
      <c r="H59" s="201">
        <v>1280.76</v>
      </c>
      <c r="I59" s="201">
        <v>2</v>
      </c>
      <c r="J59" s="201"/>
      <c r="K59" s="201"/>
      <c r="L59" s="201"/>
      <c r="M59" s="201">
        <v>2</v>
      </c>
      <c r="N59" s="201">
        <v>778</v>
      </c>
      <c r="O59" s="201">
        <v>3826</v>
      </c>
      <c r="P59" s="1140">
        <v>2</v>
      </c>
      <c r="Q59" s="1158">
        <v>5</v>
      </c>
      <c r="R59" s="201">
        <v>67.599999999999994</v>
      </c>
      <c r="S59" s="201">
        <v>6</v>
      </c>
      <c r="T59" s="201">
        <v>200.1</v>
      </c>
      <c r="U59" s="201"/>
      <c r="V59" s="201"/>
      <c r="W59" s="201"/>
      <c r="X59" s="201"/>
      <c r="Y59" s="201">
        <v>2</v>
      </c>
      <c r="Z59" s="201">
        <v>778</v>
      </c>
      <c r="AA59" s="206">
        <v>2</v>
      </c>
      <c r="AB59" s="292">
        <v>2678</v>
      </c>
      <c r="AC59" s="291"/>
    </row>
    <row r="60" spans="1:29" ht="16.5" customHeight="1" x14ac:dyDescent="0.2">
      <c r="A60" s="2062"/>
      <c r="B60" s="425" t="s">
        <v>489</v>
      </c>
      <c r="C60" s="202">
        <v>2</v>
      </c>
      <c r="D60" s="421">
        <v>45.07</v>
      </c>
      <c r="E60" s="421">
        <v>236.1</v>
      </c>
      <c r="F60" s="422">
        <v>2</v>
      </c>
      <c r="G60" s="422">
        <f t="shared" ref="G60:H61" si="24">D60</f>
        <v>45.07</v>
      </c>
      <c r="H60" s="202">
        <f t="shared" si="24"/>
        <v>236.1</v>
      </c>
      <c r="I60" s="202"/>
      <c r="J60" s="202"/>
      <c r="K60" s="202"/>
      <c r="L60" s="202"/>
      <c r="M60" s="202"/>
      <c r="N60" s="202"/>
      <c r="O60" s="202"/>
      <c r="P60" s="1141"/>
      <c r="Q60" s="1159">
        <v>1</v>
      </c>
      <c r="R60" s="202">
        <v>15.07</v>
      </c>
      <c r="S60" s="202">
        <v>1</v>
      </c>
      <c r="T60" s="202">
        <v>30</v>
      </c>
      <c r="U60" s="202"/>
      <c r="V60" s="202"/>
      <c r="W60" s="202"/>
      <c r="X60" s="202"/>
      <c r="Y60" s="202"/>
      <c r="Z60" s="202"/>
      <c r="AA60" s="202"/>
      <c r="AB60" s="293"/>
      <c r="AC60" s="291"/>
    </row>
    <row r="61" spans="1:29" ht="16.5" customHeight="1" thickBot="1" x14ac:dyDescent="0.25">
      <c r="A61" s="2062"/>
      <c r="B61" s="204" t="s">
        <v>490</v>
      </c>
      <c r="C61" s="421">
        <v>2</v>
      </c>
      <c r="D61" s="743">
        <v>191.1</v>
      </c>
      <c r="E61" s="743">
        <v>72.8</v>
      </c>
      <c r="F61" s="422">
        <v>2</v>
      </c>
      <c r="G61" s="422">
        <f t="shared" si="24"/>
        <v>191.1</v>
      </c>
      <c r="H61" s="202">
        <f t="shared" si="24"/>
        <v>72.8</v>
      </c>
      <c r="I61" s="202">
        <v>1</v>
      </c>
      <c r="J61" s="202"/>
      <c r="K61" s="202"/>
      <c r="L61" s="202"/>
      <c r="M61" s="202"/>
      <c r="N61" s="202"/>
      <c r="O61" s="202"/>
      <c r="P61" s="1141"/>
      <c r="Q61" s="1159">
        <v>1</v>
      </c>
      <c r="R61" s="202">
        <v>5.0999999999999996</v>
      </c>
      <c r="S61" s="202"/>
      <c r="T61" s="202"/>
      <c r="U61" s="202"/>
      <c r="V61" s="202"/>
      <c r="W61" s="202">
        <v>1</v>
      </c>
      <c r="X61" s="202">
        <v>186</v>
      </c>
      <c r="Y61" s="202"/>
      <c r="Z61" s="202"/>
      <c r="AA61" s="423"/>
      <c r="AB61" s="424"/>
      <c r="AC61" s="291"/>
    </row>
    <row r="62" spans="1:29" ht="16.5" customHeight="1" thickTop="1" thickBot="1" x14ac:dyDescent="0.25">
      <c r="A62" s="2063"/>
      <c r="B62" s="719" t="s">
        <v>275</v>
      </c>
      <c r="C62" s="732">
        <f>SUM(C59:C61)</f>
        <v>17</v>
      </c>
      <c r="D62" s="733">
        <f t="shared" ref="D62:AB62" si="25">SUM(D59:D61)</f>
        <v>1281.8699999999999</v>
      </c>
      <c r="E62" s="733">
        <f t="shared" si="25"/>
        <v>5415.6600000000008</v>
      </c>
      <c r="F62" s="733">
        <f t="shared" si="25"/>
        <v>15</v>
      </c>
      <c r="G62" s="733">
        <f t="shared" si="25"/>
        <v>503.87</v>
      </c>
      <c r="H62" s="732">
        <f t="shared" si="25"/>
        <v>1589.6599999999999</v>
      </c>
      <c r="I62" s="732">
        <f t="shared" si="25"/>
        <v>3</v>
      </c>
      <c r="J62" s="732">
        <f t="shared" si="25"/>
        <v>0</v>
      </c>
      <c r="K62" s="732">
        <f t="shared" si="25"/>
        <v>0</v>
      </c>
      <c r="L62" s="732">
        <f t="shared" si="25"/>
        <v>0</v>
      </c>
      <c r="M62" s="732">
        <f t="shared" si="25"/>
        <v>2</v>
      </c>
      <c r="N62" s="732">
        <f t="shared" si="25"/>
        <v>778</v>
      </c>
      <c r="O62" s="732">
        <f t="shared" si="25"/>
        <v>3826</v>
      </c>
      <c r="P62" s="1139">
        <f t="shared" si="25"/>
        <v>2</v>
      </c>
      <c r="Q62" s="1157">
        <f t="shared" si="25"/>
        <v>7</v>
      </c>
      <c r="R62" s="732">
        <f t="shared" si="25"/>
        <v>87.769999999999982</v>
      </c>
      <c r="S62" s="732">
        <f t="shared" si="25"/>
        <v>7</v>
      </c>
      <c r="T62" s="732">
        <f t="shared" si="25"/>
        <v>230.1</v>
      </c>
      <c r="U62" s="732">
        <f t="shared" si="25"/>
        <v>0</v>
      </c>
      <c r="V62" s="732">
        <f t="shared" si="25"/>
        <v>0</v>
      </c>
      <c r="W62" s="732">
        <f t="shared" si="25"/>
        <v>1</v>
      </c>
      <c r="X62" s="732">
        <f t="shared" si="25"/>
        <v>186</v>
      </c>
      <c r="Y62" s="732">
        <f t="shared" si="25"/>
        <v>2</v>
      </c>
      <c r="Z62" s="732">
        <f t="shared" si="25"/>
        <v>778</v>
      </c>
      <c r="AA62" s="732">
        <f t="shared" si="25"/>
        <v>2</v>
      </c>
      <c r="AB62" s="734">
        <f t="shared" si="25"/>
        <v>2678</v>
      </c>
      <c r="AC62" s="291"/>
    </row>
    <row r="63" spans="1:29" ht="16.5" customHeight="1" x14ac:dyDescent="0.2">
      <c r="A63" s="2061" t="s">
        <v>342</v>
      </c>
      <c r="B63" s="744" t="s">
        <v>343</v>
      </c>
      <c r="C63" s="1033">
        <v>1</v>
      </c>
      <c r="D63" s="1034">
        <v>448</v>
      </c>
      <c r="E63" s="1034">
        <v>2198</v>
      </c>
      <c r="F63" s="1035"/>
      <c r="G63" s="1035"/>
      <c r="H63" s="1036"/>
      <c r="I63" s="1036"/>
      <c r="J63" s="1036"/>
      <c r="K63" s="1036"/>
      <c r="L63" s="1036"/>
      <c r="M63" s="1036">
        <v>1</v>
      </c>
      <c r="N63" s="1036">
        <v>448</v>
      </c>
      <c r="O63" s="1036">
        <v>2198</v>
      </c>
      <c r="P63" s="1144">
        <v>0</v>
      </c>
      <c r="Q63" s="1163"/>
      <c r="R63" s="1036"/>
      <c r="S63" s="1036"/>
      <c r="T63" s="1036"/>
      <c r="U63" s="1036"/>
      <c r="V63" s="1036"/>
      <c r="W63" s="1036"/>
      <c r="X63" s="1036"/>
      <c r="Y63" s="1036">
        <v>1</v>
      </c>
      <c r="Z63" s="1036">
        <v>448</v>
      </c>
      <c r="AA63" s="1037">
        <v>1</v>
      </c>
      <c r="AB63" s="1071">
        <v>2198</v>
      </c>
      <c r="AC63" s="291"/>
    </row>
    <row r="64" spans="1:29" ht="16.5" customHeight="1" x14ac:dyDescent="0.2">
      <c r="A64" s="2062"/>
      <c r="B64" s="204" t="s">
        <v>344</v>
      </c>
      <c r="C64" s="1038">
        <v>4</v>
      </c>
      <c r="D64" s="1039">
        <v>619</v>
      </c>
      <c r="E64" s="1039">
        <v>3750</v>
      </c>
      <c r="F64" s="1040">
        <v>3</v>
      </c>
      <c r="G64" s="1040">
        <v>159</v>
      </c>
      <c r="H64" s="421">
        <v>970</v>
      </c>
      <c r="I64" s="202">
        <v>0</v>
      </c>
      <c r="J64" s="202"/>
      <c r="K64" s="202"/>
      <c r="L64" s="202"/>
      <c r="M64" s="202">
        <v>1</v>
      </c>
      <c r="N64" s="202">
        <v>460</v>
      </c>
      <c r="O64" s="202">
        <v>2780</v>
      </c>
      <c r="P64" s="1141">
        <v>1</v>
      </c>
      <c r="Q64" s="1159"/>
      <c r="R64" s="202"/>
      <c r="S64" s="202"/>
      <c r="T64" s="202"/>
      <c r="U64" s="202">
        <v>3</v>
      </c>
      <c r="V64" s="202">
        <v>159</v>
      </c>
      <c r="W64" s="202"/>
      <c r="X64" s="202"/>
      <c r="Y64" s="202">
        <v>1</v>
      </c>
      <c r="Z64" s="202">
        <v>460</v>
      </c>
      <c r="AA64" s="423"/>
      <c r="AB64" s="293"/>
      <c r="AC64" s="291"/>
    </row>
    <row r="65" spans="1:29" ht="16.5" customHeight="1" x14ac:dyDescent="0.2">
      <c r="A65" s="2062"/>
      <c r="B65" s="204" t="s">
        <v>345</v>
      </c>
      <c r="C65" s="1038">
        <v>2</v>
      </c>
      <c r="D65" s="1039">
        <v>93</v>
      </c>
      <c r="E65" s="1039">
        <v>538</v>
      </c>
      <c r="F65" s="1040">
        <v>2</v>
      </c>
      <c r="G65" s="1040">
        <v>93</v>
      </c>
      <c r="H65" s="421">
        <v>538</v>
      </c>
      <c r="I65" s="202">
        <v>2</v>
      </c>
      <c r="J65" s="202"/>
      <c r="K65" s="202"/>
      <c r="L65" s="202"/>
      <c r="M65" s="202"/>
      <c r="N65" s="202"/>
      <c r="O65" s="202"/>
      <c r="P65" s="1141"/>
      <c r="Q65" s="1159"/>
      <c r="R65" s="202"/>
      <c r="S65" s="202">
        <v>1</v>
      </c>
      <c r="T65" s="202">
        <v>25</v>
      </c>
      <c r="U65" s="202">
        <v>1</v>
      </c>
      <c r="V65" s="202">
        <v>68</v>
      </c>
      <c r="W65" s="202"/>
      <c r="X65" s="202"/>
      <c r="Y65" s="202"/>
      <c r="Z65" s="202"/>
      <c r="AA65" s="423">
        <v>2</v>
      </c>
      <c r="AB65" s="293">
        <v>169</v>
      </c>
      <c r="AC65" s="291"/>
    </row>
    <row r="66" spans="1:29" ht="16.5" customHeight="1" x14ac:dyDescent="0.2">
      <c r="A66" s="2062"/>
      <c r="B66" s="425" t="s">
        <v>346</v>
      </c>
      <c r="C66" s="1038"/>
      <c r="D66" s="1039"/>
      <c r="E66" s="1039"/>
      <c r="F66" s="1040"/>
      <c r="G66" s="1040"/>
      <c r="H66" s="421"/>
      <c r="I66" s="202"/>
      <c r="J66" s="202"/>
      <c r="K66" s="202"/>
      <c r="L66" s="202"/>
      <c r="M66" s="202"/>
      <c r="N66" s="202"/>
      <c r="O66" s="202"/>
      <c r="P66" s="1141"/>
      <c r="Q66" s="1159"/>
      <c r="R66" s="202"/>
      <c r="S66" s="202"/>
      <c r="T66" s="202"/>
      <c r="U66" s="202"/>
      <c r="V66" s="202"/>
      <c r="W66" s="202"/>
      <c r="X66" s="202"/>
      <c r="Y66" s="202"/>
      <c r="Z66" s="202"/>
      <c r="AA66" s="202"/>
      <c r="AB66" s="293"/>
      <c r="AC66" s="291"/>
    </row>
    <row r="67" spans="1:29" ht="16.5" customHeight="1" x14ac:dyDescent="0.2">
      <c r="A67" s="2062"/>
      <c r="B67" s="425" t="s">
        <v>347</v>
      </c>
      <c r="C67" s="1038"/>
      <c r="D67" s="1039"/>
      <c r="E67" s="1039"/>
      <c r="F67" s="1040"/>
      <c r="G67" s="1040"/>
      <c r="H67" s="421"/>
      <c r="I67" s="202"/>
      <c r="J67" s="202"/>
      <c r="K67" s="202"/>
      <c r="L67" s="202"/>
      <c r="M67" s="202"/>
      <c r="N67" s="202"/>
      <c r="O67" s="202"/>
      <c r="P67" s="1141"/>
      <c r="Q67" s="1159"/>
      <c r="R67" s="202"/>
      <c r="S67" s="202"/>
      <c r="T67" s="202"/>
      <c r="U67" s="202"/>
      <c r="V67" s="202"/>
      <c r="W67" s="202"/>
      <c r="X67" s="202"/>
      <c r="Y67" s="202"/>
      <c r="Z67" s="202"/>
      <c r="AA67" s="423"/>
      <c r="AB67" s="293"/>
      <c r="AC67" s="291"/>
    </row>
    <row r="68" spans="1:29" ht="16.5" customHeight="1" x14ac:dyDescent="0.2">
      <c r="A68" s="2062"/>
      <c r="B68" s="425" t="s">
        <v>348</v>
      </c>
      <c r="C68" s="1038"/>
      <c r="D68" s="1039"/>
      <c r="E68" s="1039"/>
      <c r="F68" s="1040"/>
      <c r="G68" s="1040"/>
      <c r="H68" s="421"/>
      <c r="I68" s="202"/>
      <c r="J68" s="202"/>
      <c r="K68" s="202"/>
      <c r="L68" s="202"/>
      <c r="M68" s="202"/>
      <c r="N68" s="202"/>
      <c r="O68" s="202"/>
      <c r="P68" s="1141"/>
      <c r="Q68" s="1159"/>
      <c r="R68" s="202"/>
      <c r="S68" s="202"/>
      <c r="T68" s="202"/>
      <c r="U68" s="202"/>
      <c r="V68" s="202"/>
      <c r="W68" s="202"/>
      <c r="X68" s="202"/>
      <c r="Y68" s="202"/>
      <c r="Z68" s="202"/>
      <c r="AA68" s="423"/>
      <c r="AB68" s="293"/>
      <c r="AC68" s="291"/>
    </row>
    <row r="69" spans="1:29" ht="16.5" customHeight="1" thickBot="1" x14ac:dyDescent="0.25">
      <c r="A69" s="2062"/>
      <c r="B69" s="745" t="s">
        <v>349</v>
      </c>
      <c r="C69" s="1041">
        <v>10</v>
      </c>
      <c r="D69" s="1042">
        <v>1185</v>
      </c>
      <c r="E69" s="1042">
        <v>5609</v>
      </c>
      <c r="F69" s="1043">
        <v>8</v>
      </c>
      <c r="G69" s="1044">
        <v>416</v>
      </c>
      <c r="H69" s="743">
        <v>1971</v>
      </c>
      <c r="I69" s="1103">
        <v>0</v>
      </c>
      <c r="J69" s="202"/>
      <c r="K69" s="202"/>
      <c r="L69" s="743"/>
      <c r="M69" s="202">
        <v>2</v>
      </c>
      <c r="N69" s="202">
        <v>769</v>
      </c>
      <c r="O69" s="202">
        <v>3638</v>
      </c>
      <c r="P69" s="1141">
        <v>2</v>
      </c>
      <c r="Q69" s="1159">
        <v>1</v>
      </c>
      <c r="R69" s="202">
        <v>6</v>
      </c>
      <c r="S69" s="202">
        <v>2</v>
      </c>
      <c r="T69" s="202">
        <v>90</v>
      </c>
      <c r="U69" s="202">
        <v>5</v>
      </c>
      <c r="V69" s="202">
        <v>271</v>
      </c>
      <c r="W69" s="202"/>
      <c r="X69" s="202"/>
      <c r="Y69" s="202">
        <v>2</v>
      </c>
      <c r="Z69" s="202">
        <v>818</v>
      </c>
      <c r="AA69" s="202">
        <v>3</v>
      </c>
      <c r="AB69" s="293">
        <v>2392</v>
      </c>
      <c r="AC69" s="291"/>
    </row>
    <row r="70" spans="1:29" ht="16.5" customHeight="1" thickTop="1" thickBot="1" x14ac:dyDescent="0.25">
      <c r="A70" s="2063"/>
      <c r="B70" s="719" t="s">
        <v>275</v>
      </c>
      <c r="C70" s="976">
        <f>SUM(C63:C69)</f>
        <v>17</v>
      </c>
      <c r="D70" s="977">
        <f t="shared" ref="D70:Z70" si="26">SUM(D63:D69)</f>
        <v>2345</v>
      </c>
      <c r="E70" s="977">
        <f t="shared" si="26"/>
        <v>12095</v>
      </c>
      <c r="F70" s="977">
        <f>SUM(F63:F69)</f>
        <v>13</v>
      </c>
      <c r="G70" s="977">
        <f>SUM(G63:G69)</f>
        <v>668</v>
      </c>
      <c r="H70" s="976">
        <f>SUM(H63:H69)</f>
        <v>3479</v>
      </c>
      <c r="I70" s="976">
        <f t="shared" ref="I70:P70" si="27">SUM(I63:I69)</f>
        <v>2</v>
      </c>
      <c r="J70" s="976">
        <f t="shared" si="27"/>
        <v>0</v>
      </c>
      <c r="K70" s="976">
        <f t="shared" si="27"/>
        <v>0</v>
      </c>
      <c r="L70" s="976">
        <f t="shared" si="27"/>
        <v>0</v>
      </c>
      <c r="M70" s="976">
        <f t="shared" si="27"/>
        <v>4</v>
      </c>
      <c r="N70" s="976">
        <f t="shared" si="27"/>
        <v>1677</v>
      </c>
      <c r="O70" s="976">
        <f t="shared" si="27"/>
        <v>8616</v>
      </c>
      <c r="P70" s="1142">
        <f t="shared" si="27"/>
        <v>3</v>
      </c>
      <c r="Q70" s="1161">
        <f t="shared" si="26"/>
        <v>1</v>
      </c>
      <c r="R70" s="976">
        <f t="shared" si="26"/>
        <v>6</v>
      </c>
      <c r="S70" s="976">
        <f t="shared" si="26"/>
        <v>3</v>
      </c>
      <c r="T70" s="976">
        <f t="shared" si="26"/>
        <v>115</v>
      </c>
      <c r="U70" s="976">
        <f t="shared" si="26"/>
        <v>9</v>
      </c>
      <c r="V70" s="976">
        <f t="shared" si="26"/>
        <v>498</v>
      </c>
      <c r="W70" s="976">
        <f>SUM(W63:W69)</f>
        <v>0</v>
      </c>
      <c r="X70" s="976">
        <f>SUM(X63:X69)</f>
        <v>0</v>
      </c>
      <c r="Y70" s="976">
        <f>SUM(Y63:Y69)</f>
        <v>4</v>
      </c>
      <c r="Z70" s="976">
        <f t="shared" si="26"/>
        <v>1726</v>
      </c>
      <c r="AA70" s="976">
        <f>SUM(AA63:AA69)</f>
        <v>6</v>
      </c>
      <c r="AB70" s="978">
        <f>SUM(AB63:AB69)</f>
        <v>4759</v>
      </c>
      <c r="AC70" s="291"/>
    </row>
    <row r="71" spans="1:29" ht="16.5" customHeight="1" x14ac:dyDescent="0.2">
      <c r="A71" s="2051" t="s">
        <v>350</v>
      </c>
      <c r="B71" s="204" t="s">
        <v>351</v>
      </c>
      <c r="C71" s="201">
        <v>4</v>
      </c>
      <c r="D71" s="201">
        <v>31</v>
      </c>
      <c r="E71" s="201">
        <v>159</v>
      </c>
      <c r="F71" s="420">
        <v>4</v>
      </c>
      <c r="G71" s="201">
        <v>31</v>
      </c>
      <c r="H71" s="201">
        <v>159</v>
      </c>
      <c r="I71" s="201"/>
      <c r="J71" s="201"/>
      <c r="K71" s="201"/>
      <c r="L71" s="201"/>
      <c r="M71" s="201"/>
      <c r="N71" s="201"/>
      <c r="O71" s="201"/>
      <c r="P71" s="1140"/>
      <c r="Q71" s="1158">
        <v>4</v>
      </c>
      <c r="R71" s="201">
        <v>31</v>
      </c>
      <c r="S71" s="201"/>
      <c r="T71" s="201"/>
      <c r="U71" s="201"/>
      <c r="V71" s="201"/>
      <c r="W71" s="201"/>
      <c r="X71" s="201"/>
      <c r="Y71" s="201"/>
      <c r="Z71" s="201"/>
      <c r="AA71" s="206"/>
      <c r="AB71" s="292"/>
      <c r="AC71" s="291"/>
    </row>
    <row r="72" spans="1:29" ht="16.5" customHeight="1" x14ac:dyDescent="0.2">
      <c r="A72" s="2052"/>
      <c r="B72" s="204" t="s">
        <v>352</v>
      </c>
      <c r="C72" s="421">
        <v>6</v>
      </c>
      <c r="D72" s="421">
        <v>201</v>
      </c>
      <c r="E72" s="422">
        <v>942</v>
      </c>
      <c r="F72" s="422">
        <v>6</v>
      </c>
      <c r="G72" s="421">
        <v>201</v>
      </c>
      <c r="H72" s="422">
        <v>942</v>
      </c>
      <c r="I72" s="422">
        <v>6</v>
      </c>
      <c r="J72" s="202"/>
      <c r="K72" s="202"/>
      <c r="L72" s="202"/>
      <c r="M72" s="202"/>
      <c r="N72" s="202"/>
      <c r="O72" s="202"/>
      <c r="P72" s="1141"/>
      <c r="Q72" s="1159">
        <v>2</v>
      </c>
      <c r="R72" s="202">
        <v>20</v>
      </c>
      <c r="S72" s="422">
        <v>3</v>
      </c>
      <c r="T72" s="421">
        <v>118</v>
      </c>
      <c r="U72" s="202">
        <v>1</v>
      </c>
      <c r="V72" s="202">
        <v>63</v>
      </c>
      <c r="W72" s="202"/>
      <c r="X72" s="202"/>
      <c r="Y72" s="202"/>
      <c r="Z72" s="202"/>
      <c r="AA72" s="423">
        <v>4</v>
      </c>
      <c r="AB72" s="424">
        <v>410</v>
      </c>
      <c r="AC72" s="291"/>
    </row>
    <row r="73" spans="1:29" ht="16.5" customHeight="1" thickBot="1" x14ac:dyDescent="0.25">
      <c r="A73" s="2052"/>
      <c r="B73" s="425" t="s">
        <v>491</v>
      </c>
      <c r="C73" s="421">
        <v>5</v>
      </c>
      <c r="D73" s="202">
        <v>182</v>
      </c>
      <c r="E73" s="422">
        <v>724</v>
      </c>
      <c r="F73" s="422">
        <v>5</v>
      </c>
      <c r="G73" s="202">
        <v>182</v>
      </c>
      <c r="H73" s="422">
        <v>724</v>
      </c>
      <c r="I73" s="422">
        <v>5</v>
      </c>
      <c r="J73" s="202"/>
      <c r="K73" s="202"/>
      <c r="L73" s="202"/>
      <c r="M73" s="202"/>
      <c r="N73" s="202"/>
      <c r="O73" s="202"/>
      <c r="P73" s="1141"/>
      <c r="Q73" s="1159">
        <v>1</v>
      </c>
      <c r="R73" s="202">
        <v>15</v>
      </c>
      <c r="S73" s="422">
        <v>3</v>
      </c>
      <c r="T73" s="202">
        <v>99</v>
      </c>
      <c r="U73" s="202">
        <v>1</v>
      </c>
      <c r="V73" s="202">
        <v>68</v>
      </c>
      <c r="W73" s="202"/>
      <c r="X73" s="202"/>
      <c r="Y73" s="202"/>
      <c r="Z73" s="202"/>
      <c r="AA73" s="423">
        <v>5</v>
      </c>
      <c r="AB73" s="424">
        <v>429</v>
      </c>
      <c r="AC73" s="291"/>
    </row>
    <row r="74" spans="1:29" ht="16.5" customHeight="1" thickTop="1" thickBot="1" x14ac:dyDescent="0.25">
      <c r="A74" s="2060"/>
      <c r="B74" s="719" t="s">
        <v>275</v>
      </c>
      <c r="C74" s="426">
        <f t="shared" ref="C74:P74" si="28">SUM(C71:C73)</f>
        <v>15</v>
      </c>
      <c r="D74" s="426">
        <f t="shared" si="28"/>
        <v>414</v>
      </c>
      <c r="E74" s="426">
        <f t="shared" si="28"/>
        <v>1825</v>
      </c>
      <c r="F74" s="427">
        <f t="shared" si="28"/>
        <v>15</v>
      </c>
      <c r="G74" s="427">
        <f t="shared" si="28"/>
        <v>414</v>
      </c>
      <c r="H74" s="426">
        <f t="shared" si="28"/>
        <v>1825</v>
      </c>
      <c r="I74" s="426">
        <f t="shared" si="28"/>
        <v>11</v>
      </c>
      <c r="J74" s="426">
        <f t="shared" si="28"/>
        <v>0</v>
      </c>
      <c r="K74" s="426">
        <f t="shared" si="28"/>
        <v>0</v>
      </c>
      <c r="L74" s="426">
        <f t="shared" si="28"/>
        <v>0</v>
      </c>
      <c r="M74" s="426">
        <f t="shared" si="28"/>
        <v>0</v>
      </c>
      <c r="N74" s="426">
        <f t="shared" si="28"/>
        <v>0</v>
      </c>
      <c r="O74" s="426">
        <f t="shared" si="28"/>
        <v>0</v>
      </c>
      <c r="P74" s="1145">
        <f t="shared" si="28"/>
        <v>0</v>
      </c>
      <c r="Q74" s="1164">
        <f>SUM(Q71:Q73)</f>
        <v>7</v>
      </c>
      <c r="R74" s="426">
        <f>SUM(R71:R73)</f>
        <v>66</v>
      </c>
      <c r="S74" s="426">
        <f>SUM(S71:S73)</f>
        <v>6</v>
      </c>
      <c r="T74" s="426">
        <f>SUM(T71:T73)</f>
        <v>217</v>
      </c>
      <c r="U74" s="426">
        <f t="shared" ref="U74:AB74" si="29">SUM(U71:U73)</f>
        <v>2</v>
      </c>
      <c r="V74" s="426">
        <f t="shared" si="29"/>
        <v>131</v>
      </c>
      <c r="W74" s="426">
        <f t="shared" si="29"/>
        <v>0</v>
      </c>
      <c r="X74" s="426">
        <f t="shared" si="29"/>
        <v>0</v>
      </c>
      <c r="Y74" s="426">
        <f t="shared" si="29"/>
        <v>0</v>
      </c>
      <c r="Z74" s="426">
        <f t="shared" si="29"/>
        <v>0</v>
      </c>
      <c r="AA74" s="426">
        <f t="shared" si="29"/>
        <v>9</v>
      </c>
      <c r="AB74" s="428">
        <f t="shared" si="29"/>
        <v>839</v>
      </c>
      <c r="AC74" s="291"/>
    </row>
    <row r="75" spans="1:29" ht="16.5" customHeight="1" x14ac:dyDescent="0.2">
      <c r="A75" s="2049" t="s">
        <v>354</v>
      </c>
      <c r="B75" s="746" t="s">
        <v>355</v>
      </c>
      <c r="C75" s="1045">
        <v>1</v>
      </c>
      <c r="D75" s="1045">
        <v>366</v>
      </c>
      <c r="E75" s="1045">
        <v>1825</v>
      </c>
      <c r="F75" s="1046"/>
      <c r="G75" s="1046"/>
      <c r="H75" s="1047"/>
      <c r="I75" s="1047"/>
      <c r="J75" s="1047"/>
      <c r="K75" s="1047"/>
      <c r="L75" s="1047"/>
      <c r="M75" s="1047">
        <v>1</v>
      </c>
      <c r="N75" s="1047">
        <v>366</v>
      </c>
      <c r="O75" s="1047">
        <v>1825</v>
      </c>
      <c r="P75" s="1146">
        <v>1</v>
      </c>
      <c r="Q75" s="1165"/>
      <c r="R75" s="1047"/>
      <c r="S75" s="1047"/>
      <c r="T75" s="1047"/>
      <c r="U75" s="1047"/>
      <c r="V75" s="1047"/>
      <c r="W75" s="1047"/>
      <c r="X75" s="1047"/>
      <c r="Y75" s="1047">
        <v>1</v>
      </c>
      <c r="Z75" s="1047">
        <v>366</v>
      </c>
      <c r="AA75" s="1048"/>
      <c r="AB75" s="1049"/>
      <c r="AC75" s="291"/>
    </row>
    <row r="76" spans="1:29" ht="16.5" customHeight="1" x14ac:dyDescent="0.2">
      <c r="A76" s="2050"/>
      <c r="B76" s="425" t="s">
        <v>492</v>
      </c>
      <c r="C76" s="1050">
        <v>4</v>
      </c>
      <c r="D76" s="1051">
        <v>2019</v>
      </c>
      <c r="E76" s="1051">
        <v>10579</v>
      </c>
      <c r="F76" s="1051"/>
      <c r="G76" s="1051"/>
      <c r="H76" s="1052"/>
      <c r="I76" s="1052"/>
      <c r="J76" s="1052"/>
      <c r="K76" s="1052"/>
      <c r="L76" s="1052"/>
      <c r="M76" s="1052">
        <v>4</v>
      </c>
      <c r="N76" s="1052">
        <v>2019</v>
      </c>
      <c r="O76" s="1052">
        <v>10579</v>
      </c>
      <c r="P76" s="1147">
        <v>3</v>
      </c>
      <c r="Q76" s="1166"/>
      <c r="R76" s="1052"/>
      <c r="S76" s="1052"/>
      <c r="T76" s="1052"/>
      <c r="U76" s="1052"/>
      <c r="V76" s="1052"/>
      <c r="W76" s="1052"/>
      <c r="X76" s="1052"/>
      <c r="Y76" s="1052">
        <v>4</v>
      </c>
      <c r="Z76" s="1052">
        <v>2019</v>
      </c>
      <c r="AA76" s="1053"/>
      <c r="AB76" s="1054"/>
      <c r="AC76" s="291"/>
    </row>
    <row r="77" spans="1:29" ht="16.5" customHeight="1" x14ac:dyDescent="0.2">
      <c r="A77" s="2050"/>
      <c r="B77" s="204" t="s">
        <v>357</v>
      </c>
      <c r="C77" s="1050">
        <v>1</v>
      </c>
      <c r="D77" s="1051">
        <v>311</v>
      </c>
      <c r="E77" s="1051">
        <v>1623</v>
      </c>
      <c r="F77" s="1051">
        <v>1</v>
      </c>
      <c r="G77" s="1051">
        <v>311</v>
      </c>
      <c r="H77" s="1052">
        <v>1623</v>
      </c>
      <c r="I77" s="1052"/>
      <c r="J77" s="1052"/>
      <c r="K77" s="1052"/>
      <c r="L77" s="1052"/>
      <c r="M77" s="1052"/>
      <c r="N77" s="1052"/>
      <c r="O77" s="1052"/>
      <c r="P77" s="1147"/>
      <c r="Q77" s="1166"/>
      <c r="R77" s="1052"/>
      <c r="S77" s="1052"/>
      <c r="T77" s="1052"/>
      <c r="U77" s="1052"/>
      <c r="V77" s="1052"/>
      <c r="W77" s="1052"/>
      <c r="X77" s="1052"/>
      <c r="Y77" s="1052">
        <v>1</v>
      </c>
      <c r="Z77" s="1052">
        <v>311</v>
      </c>
      <c r="AA77" s="1053"/>
      <c r="AB77" s="1054"/>
      <c r="AC77" s="291"/>
    </row>
    <row r="78" spans="1:29" ht="16.5" customHeight="1" thickBot="1" x14ac:dyDescent="0.25">
      <c r="A78" s="2050"/>
      <c r="B78" s="204" t="s">
        <v>358</v>
      </c>
      <c r="C78" s="1052"/>
      <c r="D78" s="1051"/>
      <c r="E78" s="1051"/>
      <c r="F78" s="1051"/>
      <c r="G78" s="1051"/>
      <c r="H78" s="1052"/>
      <c r="I78" s="1052"/>
      <c r="J78" s="1052"/>
      <c r="K78" s="1052"/>
      <c r="L78" s="1052"/>
      <c r="M78" s="1052"/>
      <c r="N78" s="1052"/>
      <c r="O78" s="1052"/>
      <c r="P78" s="1147"/>
      <c r="Q78" s="1166"/>
      <c r="R78" s="1052"/>
      <c r="S78" s="1052"/>
      <c r="T78" s="1052"/>
      <c r="U78" s="1052"/>
      <c r="V78" s="1052"/>
      <c r="W78" s="1052"/>
      <c r="X78" s="1052"/>
      <c r="Y78" s="1052"/>
      <c r="Z78" s="1052"/>
      <c r="AA78" s="1052"/>
      <c r="AB78" s="1055"/>
      <c r="AC78" s="291"/>
    </row>
    <row r="79" spans="1:29" ht="16.5" customHeight="1" thickTop="1" thickBot="1" x14ac:dyDescent="0.25">
      <c r="A79" s="747"/>
      <c r="B79" s="719" t="s">
        <v>275</v>
      </c>
      <c r="C79" s="1056">
        <f>SUM(C75:C78)</f>
        <v>6</v>
      </c>
      <c r="D79" s="1057">
        <f>SUM(D75:D78)</f>
        <v>2696</v>
      </c>
      <c r="E79" s="1057">
        <f t="shared" ref="E79:Z79" si="30">SUM(E75:E78)</f>
        <v>14027</v>
      </c>
      <c r="F79" s="1057">
        <f t="shared" si="30"/>
        <v>1</v>
      </c>
      <c r="G79" s="1057">
        <f t="shared" si="30"/>
        <v>311</v>
      </c>
      <c r="H79" s="1056">
        <f t="shared" si="30"/>
        <v>1623</v>
      </c>
      <c r="I79" s="1056">
        <f t="shared" si="30"/>
        <v>0</v>
      </c>
      <c r="J79" s="1056">
        <f t="shared" si="30"/>
        <v>0</v>
      </c>
      <c r="K79" s="1056">
        <f t="shared" si="30"/>
        <v>0</v>
      </c>
      <c r="L79" s="1056">
        <f t="shared" si="30"/>
        <v>0</v>
      </c>
      <c r="M79" s="1056">
        <f t="shared" si="30"/>
        <v>5</v>
      </c>
      <c r="N79" s="1056">
        <f t="shared" si="30"/>
        <v>2385</v>
      </c>
      <c r="O79" s="1056">
        <f t="shared" si="30"/>
        <v>12404</v>
      </c>
      <c r="P79" s="1148">
        <f t="shared" si="30"/>
        <v>4</v>
      </c>
      <c r="Q79" s="1167">
        <f t="shared" si="30"/>
        <v>0</v>
      </c>
      <c r="R79" s="1056">
        <f t="shared" si="30"/>
        <v>0</v>
      </c>
      <c r="S79" s="1056">
        <f t="shared" si="30"/>
        <v>0</v>
      </c>
      <c r="T79" s="1056">
        <f t="shared" si="30"/>
        <v>0</v>
      </c>
      <c r="U79" s="1056">
        <f t="shared" si="30"/>
        <v>0</v>
      </c>
      <c r="V79" s="1056">
        <f t="shared" si="30"/>
        <v>0</v>
      </c>
      <c r="W79" s="1056">
        <f t="shared" si="30"/>
        <v>0</v>
      </c>
      <c r="X79" s="1056">
        <f t="shared" si="30"/>
        <v>0</v>
      </c>
      <c r="Y79" s="1056">
        <f t="shared" si="30"/>
        <v>6</v>
      </c>
      <c r="Z79" s="1056">
        <f t="shared" si="30"/>
        <v>2696</v>
      </c>
      <c r="AA79" s="1056">
        <f>SUM(AA75:AA78)</f>
        <v>0</v>
      </c>
      <c r="AB79" s="1058">
        <f>SUM(AB75:AB78)</f>
        <v>0</v>
      </c>
      <c r="AC79" s="291"/>
    </row>
    <row r="80" spans="1:29" ht="16.5" customHeight="1" x14ac:dyDescent="0.2">
      <c r="A80" s="2051" t="s">
        <v>359</v>
      </c>
      <c r="B80" s="1328" t="s">
        <v>266</v>
      </c>
      <c r="C80" s="282">
        <v>1</v>
      </c>
      <c r="D80" s="282">
        <v>37.299999999999997</v>
      </c>
      <c r="E80" s="282">
        <v>198</v>
      </c>
      <c r="F80" s="283">
        <v>1</v>
      </c>
      <c r="G80" s="283">
        <v>37</v>
      </c>
      <c r="H80" s="282">
        <v>198</v>
      </c>
      <c r="I80" s="282">
        <v>1</v>
      </c>
      <c r="J80" s="282"/>
      <c r="K80" s="282"/>
      <c r="L80" s="282"/>
      <c r="M80" s="282"/>
      <c r="N80" s="282"/>
      <c r="O80" s="282"/>
      <c r="P80" s="1149"/>
      <c r="Q80" s="1168"/>
      <c r="R80" s="282"/>
      <c r="S80" s="282">
        <v>1</v>
      </c>
      <c r="T80" s="282">
        <v>37</v>
      </c>
      <c r="U80" s="282"/>
      <c r="V80" s="282"/>
      <c r="W80" s="282"/>
      <c r="X80" s="282"/>
      <c r="Y80" s="282"/>
      <c r="Z80" s="282"/>
      <c r="AA80" s="284"/>
      <c r="AB80" s="294"/>
      <c r="AC80" s="291"/>
    </row>
    <row r="81" spans="1:29" ht="16.5" customHeight="1" x14ac:dyDescent="0.2">
      <c r="A81" s="2052"/>
      <c r="B81" s="1327" t="s">
        <v>267</v>
      </c>
      <c r="C81" s="286">
        <v>2</v>
      </c>
      <c r="D81" s="287">
        <v>240</v>
      </c>
      <c r="E81" s="287">
        <v>647</v>
      </c>
      <c r="F81" s="287">
        <v>1</v>
      </c>
      <c r="G81" s="287">
        <v>130</v>
      </c>
      <c r="H81" s="288">
        <v>100</v>
      </c>
      <c r="I81" s="288"/>
      <c r="J81" s="288"/>
      <c r="K81" s="288"/>
      <c r="L81" s="288"/>
      <c r="M81" s="288">
        <v>1</v>
      </c>
      <c r="N81" s="288">
        <v>110</v>
      </c>
      <c r="O81" s="288">
        <v>547</v>
      </c>
      <c r="P81" s="1150">
        <v>1</v>
      </c>
      <c r="Q81" s="1160"/>
      <c r="R81" s="288"/>
      <c r="S81" s="288">
        <v>1</v>
      </c>
      <c r="T81" s="288">
        <v>20</v>
      </c>
      <c r="U81" s="288"/>
      <c r="V81" s="288"/>
      <c r="W81" s="288">
        <v>1</v>
      </c>
      <c r="X81" s="288">
        <v>110</v>
      </c>
      <c r="Y81" s="288"/>
      <c r="Z81" s="288"/>
      <c r="AA81" s="289"/>
      <c r="AB81" s="295"/>
      <c r="AC81" s="291"/>
    </row>
    <row r="82" spans="1:29" ht="16.5" customHeight="1" x14ac:dyDescent="0.2">
      <c r="A82" s="2052"/>
      <c r="B82" s="1327" t="s">
        <v>268</v>
      </c>
      <c r="C82" s="286">
        <v>-6</v>
      </c>
      <c r="D82" s="287"/>
      <c r="E82" s="287"/>
      <c r="F82" s="287"/>
      <c r="G82" s="287"/>
      <c r="H82" s="288"/>
      <c r="I82" s="288"/>
      <c r="J82" s="288"/>
      <c r="K82" s="288"/>
      <c r="L82" s="288"/>
      <c r="M82" s="288"/>
      <c r="N82" s="288"/>
      <c r="O82" s="288"/>
      <c r="P82" s="1150"/>
      <c r="Q82" s="1160"/>
      <c r="R82" s="288"/>
      <c r="S82" s="288"/>
      <c r="T82" s="288"/>
      <c r="U82" s="288"/>
      <c r="V82" s="288"/>
      <c r="W82" s="288"/>
      <c r="X82" s="288"/>
      <c r="Y82" s="288"/>
      <c r="Z82" s="288"/>
      <c r="AA82" s="289"/>
      <c r="AB82" s="295"/>
      <c r="AC82" s="291"/>
    </row>
    <row r="83" spans="1:29" ht="15.75" customHeight="1" x14ac:dyDescent="0.2">
      <c r="A83" s="2052"/>
      <c r="B83" s="1327" t="s">
        <v>269</v>
      </c>
      <c r="C83" s="288">
        <v>6</v>
      </c>
      <c r="D83" s="287">
        <v>57.5</v>
      </c>
      <c r="E83" s="287">
        <v>296</v>
      </c>
      <c r="F83" s="287">
        <v>6</v>
      </c>
      <c r="G83" s="287">
        <v>58</v>
      </c>
      <c r="H83" s="288">
        <v>296</v>
      </c>
      <c r="I83" s="288">
        <v>6</v>
      </c>
      <c r="J83" s="288"/>
      <c r="K83" s="288"/>
      <c r="L83" s="288"/>
      <c r="M83" s="288"/>
      <c r="N83" s="288"/>
      <c r="O83" s="288"/>
      <c r="P83" s="1150"/>
      <c r="Q83" s="1160">
        <v>6</v>
      </c>
      <c r="R83" s="288">
        <v>58</v>
      </c>
      <c r="S83" s="288"/>
      <c r="T83" s="288"/>
      <c r="U83" s="288"/>
      <c r="V83" s="288"/>
      <c r="W83" s="288"/>
      <c r="X83" s="288"/>
      <c r="Y83" s="288"/>
      <c r="Z83" s="288"/>
      <c r="AA83" s="288"/>
      <c r="AB83" s="296"/>
      <c r="AC83" s="291"/>
    </row>
    <row r="84" spans="1:29" ht="16.5" customHeight="1" x14ac:dyDescent="0.2">
      <c r="A84" s="2052"/>
      <c r="B84" s="1327" t="s">
        <v>270</v>
      </c>
      <c r="C84" s="286">
        <v>-13</v>
      </c>
      <c r="D84" s="287"/>
      <c r="E84" s="287"/>
      <c r="F84" s="287"/>
      <c r="G84" s="287"/>
      <c r="H84" s="288"/>
      <c r="I84" s="288"/>
      <c r="J84" s="288"/>
      <c r="K84" s="288"/>
      <c r="L84" s="288"/>
      <c r="M84" s="288"/>
      <c r="N84" s="288"/>
      <c r="O84" s="288"/>
      <c r="P84" s="1150"/>
      <c r="Q84" s="1160"/>
      <c r="R84" s="288"/>
      <c r="S84" s="288"/>
      <c r="T84" s="288"/>
      <c r="U84" s="288"/>
      <c r="V84" s="288"/>
      <c r="W84" s="288"/>
      <c r="X84" s="288"/>
      <c r="Y84" s="288"/>
      <c r="Z84" s="288"/>
      <c r="AA84" s="289"/>
      <c r="AB84" s="295"/>
      <c r="AC84" s="291"/>
    </row>
    <row r="85" spans="1:29" ht="16.5" customHeight="1" x14ac:dyDescent="0.2">
      <c r="A85" s="2052"/>
      <c r="B85" s="1327" t="s">
        <v>271</v>
      </c>
      <c r="C85" s="286">
        <v>-7</v>
      </c>
      <c r="D85" s="287"/>
      <c r="E85" s="287"/>
      <c r="F85" s="287"/>
      <c r="G85" s="287"/>
      <c r="H85" s="288"/>
      <c r="I85" s="288"/>
      <c r="J85" s="288"/>
      <c r="K85" s="288"/>
      <c r="L85" s="288"/>
      <c r="M85" s="288"/>
      <c r="N85" s="288"/>
      <c r="O85" s="288"/>
      <c r="P85" s="1150"/>
      <c r="Q85" s="1160"/>
      <c r="R85" s="288"/>
      <c r="S85" s="288"/>
      <c r="T85" s="288"/>
      <c r="U85" s="288"/>
      <c r="V85" s="288"/>
      <c r="W85" s="288"/>
      <c r="X85" s="288"/>
      <c r="Y85" s="288"/>
      <c r="Z85" s="288"/>
      <c r="AA85" s="289"/>
      <c r="AB85" s="295"/>
      <c r="AC85" s="291"/>
    </row>
    <row r="86" spans="1:29" ht="16.5" customHeight="1" x14ac:dyDescent="0.2">
      <c r="A86" s="2052"/>
      <c r="B86" s="1327" t="s">
        <v>272</v>
      </c>
      <c r="C86" s="288">
        <v>-2</v>
      </c>
      <c r="D86" s="287"/>
      <c r="E86" s="287"/>
      <c r="F86" s="287"/>
      <c r="G86" s="287"/>
      <c r="H86" s="288"/>
      <c r="I86" s="288"/>
      <c r="J86" s="288"/>
      <c r="K86" s="288"/>
      <c r="L86" s="288"/>
      <c r="M86" s="288"/>
      <c r="N86" s="288"/>
      <c r="O86" s="288"/>
      <c r="P86" s="1150"/>
      <c r="Q86" s="1160"/>
      <c r="R86" s="288"/>
      <c r="S86" s="288"/>
      <c r="T86" s="288"/>
      <c r="U86" s="288"/>
      <c r="V86" s="288"/>
      <c r="W86" s="288"/>
      <c r="X86" s="288"/>
      <c r="Y86" s="288"/>
      <c r="Z86" s="288"/>
      <c r="AA86" s="288"/>
      <c r="AB86" s="296"/>
      <c r="AC86" s="291"/>
    </row>
    <row r="87" spans="1:29" ht="16.5" customHeight="1" thickBot="1" x14ac:dyDescent="0.25">
      <c r="A87" s="2052"/>
      <c r="B87" s="1327" t="s">
        <v>273</v>
      </c>
      <c r="C87" s="286"/>
      <c r="D87" s="287"/>
      <c r="E87" s="287"/>
      <c r="F87" s="287"/>
      <c r="G87" s="287"/>
      <c r="H87" s="288"/>
      <c r="I87" s="288"/>
      <c r="J87" s="288"/>
      <c r="K87" s="288"/>
      <c r="L87" s="288"/>
      <c r="M87" s="288"/>
      <c r="N87" s="288"/>
      <c r="O87" s="288"/>
      <c r="P87" s="1150"/>
      <c r="Q87" s="1160"/>
      <c r="R87" s="288"/>
      <c r="S87" s="288"/>
      <c r="T87" s="288"/>
      <c r="U87" s="288"/>
      <c r="V87" s="288"/>
      <c r="W87" s="288"/>
      <c r="X87" s="288"/>
      <c r="Y87" s="288"/>
      <c r="Z87" s="288"/>
      <c r="AA87" s="289"/>
      <c r="AB87" s="295"/>
      <c r="AC87" s="291"/>
    </row>
    <row r="88" spans="1:29" ht="16.5" customHeight="1" thickTop="1" thickBot="1" x14ac:dyDescent="0.25">
      <c r="A88" s="2053"/>
      <c r="B88" s="1330" t="s">
        <v>275</v>
      </c>
      <c r="C88" s="290">
        <f>SUM(C80:C81,C83)</f>
        <v>9</v>
      </c>
      <c r="D88" s="290">
        <f t="shared" ref="D88:AB88" si="31">SUM(D80:D87)</f>
        <v>334.8</v>
      </c>
      <c r="E88" s="290">
        <f t="shared" si="31"/>
        <v>1141</v>
      </c>
      <c r="F88" s="290">
        <f t="shared" si="31"/>
        <v>8</v>
      </c>
      <c r="G88" s="290">
        <f t="shared" si="31"/>
        <v>225</v>
      </c>
      <c r="H88" s="290">
        <f t="shared" si="31"/>
        <v>594</v>
      </c>
      <c r="I88" s="290">
        <f t="shared" si="31"/>
        <v>7</v>
      </c>
      <c r="J88" s="290">
        <f t="shared" si="31"/>
        <v>0</v>
      </c>
      <c r="K88" s="290">
        <f t="shared" si="31"/>
        <v>0</v>
      </c>
      <c r="L88" s="290">
        <f t="shared" si="31"/>
        <v>0</v>
      </c>
      <c r="M88" s="290">
        <f t="shared" si="31"/>
        <v>1</v>
      </c>
      <c r="N88" s="290">
        <f t="shared" si="31"/>
        <v>110</v>
      </c>
      <c r="O88" s="290">
        <f t="shared" si="31"/>
        <v>547</v>
      </c>
      <c r="P88" s="1151">
        <f t="shared" si="31"/>
        <v>1</v>
      </c>
      <c r="Q88" s="1169">
        <f t="shared" si="31"/>
        <v>6</v>
      </c>
      <c r="R88" s="290">
        <f t="shared" si="31"/>
        <v>58</v>
      </c>
      <c r="S88" s="290">
        <f t="shared" si="31"/>
        <v>2</v>
      </c>
      <c r="T88" s="290">
        <f t="shared" si="31"/>
        <v>57</v>
      </c>
      <c r="U88" s="290">
        <f t="shared" si="31"/>
        <v>0</v>
      </c>
      <c r="V88" s="290">
        <f t="shared" si="31"/>
        <v>0</v>
      </c>
      <c r="W88" s="290">
        <f t="shared" si="31"/>
        <v>1</v>
      </c>
      <c r="X88" s="290">
        <f t="shared" si="31"/>
        <v>110</v>
      </c>
      <c r="Y88" s="290">
        <f t="shared" si="31"/>
        <v>0</v>
      </c>
      <c r="Z88" s="290">
        <f t="shared" si="31"/>
        <v>0</v>
      </c>
      <c r="AA88" s="290">
        <f t="shared" si="31"/>
        <v>0</v>
      </c>
      <c r="AB88" s="297">
        <f t="shared" si="31"/>
        <v>0</v>
      </c>
      <c r="AC88" s="291"/>
    </row>
    <row r="89" spans="1:29" ht="16.5" customHeight="1" thickBot="1" x14ac:dyDescent="0.25">
      <c r="A89" s="748" t="s">
        <v>360</v>
      </c>
      <c r="B89" s="749" t="s">
        <v>493</v>
      </c>
      <c r="C89" s="750">
        <v>1</v>
      </c>
      <c r="D89" s="750">
        <v>400</v>
      </c>
      <c r="E89" s="750">
        <v>1500</v>
      </c>
      <c r="F89" s="751">
        <v>0</v>
      </c>
      <c r="G89" s="751">
        <v>0</v>
      </c>
      <c r="H89" s="750">
        <v>0</v>
      </c>
      <c r="I89" s="750">
        <v>0</v>
      </c>
      <c r="J89" s="750">
        <v>0</v>
      </c>
      <c r="K89" s="750">
        <v>0</v>
      </c>
      <c r="L89" s="750">
        <v>0</v>
      </c>
      <c r="M89" s="750">
        <v>1</v>
      </c>
      <c r="N89" s="750">
        <v>400</v>
      </c>
      <c r="O89" s="750">
        <v>1500</v>
      </c>
      <c r="P89" s="1152">
        <v>3</v>
      </c>
      <c r="Q89" s="1170">
        <v>0</v>
      </c>
      <c r="R89" s="750">
        <v>0</v>
      </c>
      <c r="S89" s="750">
        <v>0</v>
      </c>
      <c r="T89" s="750">
        <v>0</v>
      </c>
      <c r="U89" s="750">
        <v>0</v>
      </c>
      <c r="V89" s="750">
        <v>0</v>
      </c>
      <c r="W89" s="750">
        <v>0</v>
      </c>
      <c r="X89" s="750">
        <v>0</v>
      </c>
      <c r="Y89" s="750">
        <v>1</v>
      </c>
      <c r="Z89" s="750">
        <v>1500</v>
      </c>
      <c r="AA89" s="752">
        <v>0</v>
      </c>
      <c r="AB89" s="753">
        <v>0</v>
      </c>
      <c r="AC89" s="291"/>
    </row>
    <row r="90" spans="1:29" x14ac:dyDescent="0.2">
      <c r="A90" s="1109" t="s">
        <v>494</v>
      </c>
      <c r="B90" s="1110"/>
      <c r="C90" s="1111"/>
      <c r="D90" s="1111"/>
      <c r="E90" s="1111"/>
      <c r="F90" s="1111"/>
      <c r="G90" s="1111"/>
      <c r="H90" s="1111"/>
      <c r="I90" s="1111"/>
      <c r="J90" s="1111"/>
      <c r="K90" s="1111"/>
      <c r="L90" s="1111"/>
      <c r="M90" s="1111"/>
      <c r="N90" s="1111"/>
      <c r="O90" s="1111"/>
      <c r="P90" s="1111"/>
      <c r="Q90" s="754"/>
      <c r="R90" s="754"/>
      <c r="S90" s="754"/>
      <c r="T90" s="754"/>
      <c r="U90" s="754"/>
      <c r="V90" s="754"/>
      <c r="W90" s="754"/>
      <c r="X90" s="754"/>
      <c r="Y90" s="754"/>
      <c r="Z90" s="754"/>
      <c r="AA90" s="754"/>
      <c r="AB90" s="754"/>
    </row>
    <row r="91" spans="1:29" x14ac:dyDescent="0.2">
      <c r="A91" s="1112" t="s">
        <v>495</v>
      </c>
      <c r="B91" s="1112"/>
      <c r="C91" s="1112"/>
      <c r="D91" s="1112"/>
      <c r="E91" s="1112"/>
      <c r="F91" s="1112"/>
      <c r="G91" s="1112"/>
      <c r="H91" s="1112"/>
      <c r="I91" s="1112"/>
      <c r="J91" s="1112"/>
      <c r="K91" s="1112"/>
      <c r="L91" s="1112"/>
      <c r="M91" s="1112"/>
      <c r="N91" s="1112"/>
      <c r="O91" s="1112"/>
      <c r="P91" s="1112"/>
    </row>
    <row r="92" spans="1:29" x14ac:dyDescent="0.2">
      <c r="A92" s="1112" t="s">
        <v>496</v>
      </c>
      <c r="B92" s="1112"/>
      <c r="C92" s="1112"/>
      <c r="D92" s="1112"/>
      <c r="E92" s="1112"/>
      <c r="F92" s="1112"/>
      <c r="G92" s="1112"/>
      <c r="H92" s="1112"/>
      <c r="I92" s="1112"/>
      <c r="J92" s="1112"/>
      <c r="K92" s="1112"/>
      <c r="L92" s="1112"/>
      <c r="M92" s="1112"/>
      <c r="N92" s="1112"/>
      <c r="O92" s="1112"/>
      <c r="P92" s="1112"/>
    </row>
    <row r="93" spans="1:29" x14ac:dyDescent="0.2">
      <c r="A93" s="1112"/>
      <c r="B93" s="1112"/>
      <c r="C93" s="1112"/>
      <c r="D93" s="1112"/>
      <c r="E93" s="1112"/>
      <c r="F93" s="1112"/>
      <c r="G93" s="1112"/>
      <c r="H93" s="1112"/>
      <c r="I93" s="1112"/>
      <c r="J93" s="1112"/>
      <c r="K93" s="1112"/>
      <c r="L93" s="1112"/>
      <c r="M93" s="1112"/>
      <c r="N93" s="1112"/>
      <c r="O93" s="1112"/>
      <c r="P93" s="1112"/>
    </row>
    <row r="94" spans="1:29" x14ac:dyDescent="0.2">
      <c r="A94" s="1112"/>
      <c r="B94" s="1112"/>
      <c r="C94" s="1112"/>
      <c r="D94" s="1112"/>
      <c r="E94" s="1112"/>
      <c r="F94" s="1112"/>
      <c r="G94" s="1112"/>
      <c r="H94" s="1112"/>
      <c r="I94" s="1112"/>
      <c r="J94" s="1112"/>
      <c r="K94" s="1112"/>
      <c r="L94" s="1112"/>
      <c r="M94" s="1112"/>
      <c r="N94" s="1112"/>
      <c r="O94" s="1112"/>
      <c r="P94" s="1112"/>
    </row>
  </sheetData>
  <mergeCells count="31">
    <mergeCell ref="A1:P1"/>
    <mergeCell ref="F4:P4"/>
    <mergeCell ref="B2:F2"/>
    <mergeCell ref="K2:L2"/>
    <mergeCell ref="A4:B8"/>
    <mergeCell ref="A11:B11"/>
    <mergeCell ref="A10:B10"/>
    <mergeCell ref="A9:B9"/>
    <mergeCell ref="C4:E4"/>
    <mergeCell ref="C5:E5"/>
    <mergeCell ref="A75:A78"/>
    <mergeCell ref="A80:A88"/>
    <mergeCell ref="A12:B12"/>
    <mergeCell ref="A13:A19"/>
    <mergeCell ref="A36:A44"/>
    <mergeCell ref="A45:A54"/>
    <mergeCell ref="A59:A62"/>
    <mergeCell ref="A71:A74"/>
    <mergeCell ref="A63:A70"/>
    <mergeCell ref="A27:A30"/>
    <mergeCell ref="A32:A35"/>
    <mergeCell ref="A55:A58"/>
    <mergeCell ref="A20:A22"/>
    <mergeCell ref="A23:A26"/>
    <mergeCell ref="AA4:AB4"/>
    <mergeCell ref="Q4:Z4"/>
    <mergeCell ref="Q5:R5"/>
    <mergeCell ref="S5:T5"/>
    <mergeCell ref="U5:V5"/>
    <mergeCell ref="W5:X5"/>
    <mergeCell ref="Y5:Z5"/>
  </mergeCells>
  <phoneticPr fontId="5"/>
  <printOptions horizontalCentered="1"/>
  <pageMargins left="0.59055118110236227" right="0.59055118110236227" top="0.59055118110236227" bottom="0.39370078740157483" header="0.51181102362204722" footer="0.31496062992125984"/>
  <pageSetup paperSize="9" scale="85" firstPageNumber="32" pageOrder="overThenDown" orientation="portrait" useFirstPageNumber="1" r:id="rId1"/>
  <headerFooter scaleWithDoc="0" alignWithMargins="0">
    <oddFooter>&amp;C&amp;14&amp;P</oddFooter>
  </headerFooter>
  <rowBreaks count="1" manualBreakCount="1">
    <brk id="44" max="27" man="1"/>
  </rowBreaks>
  <colBreaks count="1" manualBreakCount="1">
    <brk id="16" max="9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85" zoomScaleNormal="75" zoomScaleSheetLayoutView="85" workbookViewId="0">
      <pane xSplit="2" ySplit="7" topLeftCell="C8"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4.44140625" style="501" bestFit="1" customWidth="1"/>
    <col min="2" max="2" width="10.44140625" style="501" bestFit="1" customWidth="1"/>
    <col min="3" max="3" width="9.5546875" style="501" bestFit="1" customWidth="1"/>
    <col min="4" max="4" width="8.88671875" style="162" customWidth="1"/>
    <col min="5" max="5" width="9.5546875" style="162" bestFit="1" customWidth="1"/>
    <col min="6" max="6" width="5.44140625" style="162" bestFit="1" customWidth="1"/>
    <col min="7" max="7" width="9.5546875" style="162" bestFit="1" customWidth="1"/>
    <col min="8" max="8" width="5.44140625" style="162" bestFit="1" customWidth="1"/>
    <col min="9" max="11" width="7.44140625" style="162" bestFit="1" customWidth="1"/>
    <col min="12" max="12" width="5.44140625" style="162" bestFit="1" customWidth="1"/>
    <col min="13" max="13" width="8.109375" style="162" customWidth="1"/>
    <col min="14" max="14" width="5.88671875" style="162" bestFit="1" customWidth="1"/>
    <col min="15" max="15" width="5.44140625" style="162" bestFit="1" customWidth="1"/>
    <col min="16" max="16" width="5.44140625" style="849" bestFit="1" customWidth="1"/>
    <col min="17" max="17" width="11.21875" style="285" customWidth="1"/>
    <col min="18" max="18" width="5.44140625" style="849" bestFit="1" customWidth="1"/>
    <col min="19" max="19" width="9.5546875" style="285" bestFit="1" customWidth="1"/>
    <col min="20" max="20" width="6.77734375" style="285" bestFit="1" customWidth="1"/>
    <col min="21" max="21" width="9.5546875" style="285" bestFit="1" customWidth="1"/>
    <col min="22" max="22" width="5.44140625" style="849" bestFit="1" customWidth="1"/>
    <col min="23" max="23" width="7.5546875" style="285" bestFit="1" customWidth="1"/>
    <col min="24" max="25" width="7.44140625" style="285" bestFit="1" customWidth="1"/>
    <col min="26" max="26" width="4.33203125" style="162" customWidth="1"/>
    <col min="27" max="16384" width="13.33203125" style="162"/>
  </cols>
  <sheetData>
    <row r="1" spans="1:26" x14ac:dyDescent="0.2">
      <c r="A1" s="1827" t="s">
        <v>497</v>
      </c>
      <c r="B1" s="1827"/>
      <c r="C1" s="1827"/>
      <c r="D1" s="1827"/>
      <c r="E1" s="1827"/>
      <c r="F1" s="1827"/>
      <c r="G1" s="1827"/>
      <c r="H1" s="1827"/>
      <c r="I1" s="2082"/>
      <c r="J1" s="2082"/>
      <c r="K1" s="401"/>
      <c r="L1" s="401"/>
      <c r="M1" s="401"/>
      <c r="N1" s="401"/>
      <c r="O1" s="401"/>
      <c r="P1" s="758"/>
      <c r="Q1" s="314"/>
      <c r="R1" s="758"/>
      <c r="S1" s="314"/>
      <c r="T1" s="314"/>
      <c r="U1" s="314"/>
      <c r="V1" s="758"/>
      <c r="W1" s="314"/>
      <c r="X1" s="314"/>
      <c r="Y1" s="314"/>
    </row>
    <row r="2" spans="1:26" s="163" customFormat="1" ht="13.8" thickBot="1" x14ac:dyDescent="0.25">
      <c r="A2" s="439"/>
      <c r="B2" s="439"/>
      <c r="C2" s="439"/>
      <c r="D2" s="156"/>
      <c r="E2" s="156"/>
      <c r="F2" s="156"/>
      <c r="G2" s="156"/>
      <c r="H2" s="156"/>
      <c r="I2" s="156"/>
      <c r="J2" s="156"/>
      <c r="K2" s="156"/>
      <c r="L2" s="156"/>
      <c r="M2" s="156"/>
      <c r="N2" s="156"/>
      <c r="O2" s="156"/>
      <c r="P2" s="759"/>
      <c r="Q2" s="350"/>
      <c r="R2" s="759"/>
      <c r="S2" s="350"/>
      <c r="T2" s="350"/>
      <c r="U2" s="350"/>
      <c r="V2" s="759"/>
      <c r="W2" s="350"/>
      <c r="X2" s="350"/>
      <c r="Y2" s="350"/>
    </row>
    <row r="3" spans="1:26" ht="16.5" customHeight="1" x14ac:dyDescent="0.2">
      <c r="A3" s="1834" t="s">
        <v>284</v>
      </c>
      <c r="B3" s="2109"/>
      <c r="C3" s="1466" t="s">
        <v>498</v>
      </c>
      <c r="D3" s="2083" t="s">
        <v>499</v>
      </c>
      <c r="E3" s="2084"/>
      <c r="F3" s="2084"/>
      <c r="G3" s="2084"/>
      <c r="H3" s="2084"/>
      <c r="I3" s="2084"/>
      <c r="J3" s="2085"/>
      <c r="K3" s="2102" t="s">
        <v>500</v>
      </c>
      <c r="L3" s="2103"/>
      <c r="M3" s="2099" t="s">
        <v>501</v>
      </c>
      <c r="N3" s="2099"/>
      <c r="O3" s="2100"/>
      <c r="P3" s="2093" t="s">
        <v>502</v>
      </c>
      <c r="Q3" s="2094"/>
      <c r="R3" s="2094"/>
      <c r="S3" s="2094"/>
      <c r="T3" s="2094"/>
      <c r="U3" s="2094"/>
      <c r="V3" s="2094"/>
      <c r="W3" s="2094"/>
      <c r="X3" s="2094"/>
      <c r="Y3" s="2095"/>
    </row>
    <row r="4" spans="1:26" ht="16.5" customHeight="1" x14ac:dyDescent="0.2">
      <c r="A4" s="2110"/>
      <c r="B4" s="2111"/>
      <c r="C4" s="1467" t="s">
        <v>3</v>
      </c>
      <c r="D4" s="760"/>
      <c r="E4" s="761"/>
      <c r="F4" s="762"/>
      <c r="G4" s="762"/>
      <c r="H4" s="762"/>
      <c r="I4" s="761"/>
      <c r="J4" s="762"/>
      <c r="K4" s="763"/>
      <c r="L4" s="1172"/>
      <c r="M4" s="764"/>
      <c r="N4" s="764"/>
      <c r="O4" s="765"/>
      <c r="P4" s="2107" t="s">
        <v>503</v>
      </c>
      <c r="Q4" s="2108"/>
      <c r="R4" s="2096" t="s">
        <v>504</v>
      </c>
      <c r="S4" s="2097"/>
      <c r="T4" s="2097"/>
      <c r="U4" s="2098"/>
      <c r="V4" s="2096" t="s">
        <v>505</v>
      </c>
      <c r="W4" s="2097"/>
      <c r="X4" s="2097"/>
      <c r="Y4" s="2106"/>
    </row>
    <row r="5" spans="1:26" ht="16.5" customHeight="1" x14ac:dyDescent="0.2">
      <c r="A5" s="2110"/>
      <c r="B5" s="2111"/>
      <c r="C5" s="1467" t="s">
        <v>6</v>
      </c>
      <c r="D5" s="766" t="s">
        <v>25</v>
      </c>
      <c r="E5" s="766" t="s">
        <v>18</v>
      </c>
      <c r="F5" s="766" t="s">
        <v>506</v>
      </c>
      <c r="G5" s="766" t="s">
        <v>32</v>
      </c>
      <c r="H5" s="766" t="s">
        <v>507</v>
      </c>
      <c r="I5" s="766" t="s">
        <v>19</v>
      </c>
      <c r="J5" s="766" t="s">
        <v>31</v>
      </c>
      <c r="K5" s="767" t="s">
        <v>18</v>
      </c>
      <c r="L5" s="850" t="s">
        <v>506</v>
      </c>
      <c r="M5" s="1468" t="s">
        <v>32</v>
      </c>
      <c r="N5" s="866" t="s">
        <v>507</v>
      </c>
      <c r="O5" s="768" t="s">
        <v>508</v>
      </c>
      <c r="P5" s="1080" t="s">
        <v>509</v>
      </c>
      <c r="Q5" s="766" t="s">
        <v>28</v>
      </c>
      <c r="R5" s="1081" t="s">
        <v>509</v>
      </c>
      <c r="S5" s="1082" t="s">
        <v>474</v>
      </c>
      <c r="T5" s="1083"/>
      <c r="U5" s="1084"/>
      <c r="V5" s="1081" t="s">
        <v>509</v>
      </c>
      <c r="W5" s="1082" t="s">
        <v>474</v>
      </c>
      <c r="X5" s="1083"/>
      <c r="Y5" s="1085"/>
    </row>
    <row r="6" spans="1:26" ht="16.5" customHeight="1" x14ac:dyDescent="0.2">
      <c r="A6" s="2110"/>
      <c r="B6" s="2111"/>
      <c r="C6" s="1202" t="s">
        <v>510</v>
      </c>
      <c r="D6" s="766"/>
      <c r="E6" s="766" t="s">
        <v>21</v>
      </c>
      <c r="F6" s="766" t="s">
        <v>511</v>
      </c>
      <c r="G6" s="766" t="s">
        <v>34</v>
      </c>
      <c r="H6" s="766" t="s">
        <v>512</v>
      </c>
      <c r="I6" s="766" t="s">
        <v>21</v>
      </c>
      <c r="J6" s="766" t="s">
        <v>33</v>
      </c>
      <c r="K6" s="767" t="s">
        <v>21</v>
      </c>
      <c r="L6" s="768" t="s">
        <v>511</v>
      </c>
      <c r="M6" s="1469" t="s">
        <v>34</v>
      </c>
      <c r="N6" s="767" t="s">
        <v>512</v>
      </c>
      <c r="O6" s="768" t="s">
        <v>498</v>
      </c>
      <c r="P6" s="1080" t="s">
        <v>484</v>
      </c>
      <c r="Q6" s="766" t="s">
        <v>25</v>
      </c>
      <c r="R6" s="1086" t="s">
        <v>484</v>
      </c>
      <c r="S6" s="1087" t="s">
        <v>3</v>
      </c>
      <c r="T6" s="1088" t="s">
        <v>35</v>
      </c>
      <c r="U6" s="1089" t="s">
        <v>36</v>
      </c>
      <c r="V6" s="1086" t="s">
        <v>484</v>
      </c>
      <c r="W6" s="1087" t="s">
        <v>3</v>
      </c>
      <c r="X6" s="1090" t="s">
        <v>37</v>
      </c>
      <c r="Y6" s="1091" t="s">
        <v>31</v>
      </c>
      <c r="Z6" s="157"/>
    </row>
    <row r="7" spans="1:26" ht="16.5" customHeight="1" thickBot="1" x14ac:dyDescent="0.25">
      <c r="A7" s="2112"/>
      <c r="B7" s="2113"/>
      <c r="C7" s="769" t="s">
        <v>30</v>
      </c>
      <c r="D7" s="770" t="s">
        <v>30</v>
      </c>
      <c r="E7" s="770" t="s">
        <v>30</v>
      </c>
      <c r="F7" s="770" t="s">
        <v>30</v>
      </c>
      <c r="G7" s="770" t="s">
        <v>30</v>
      </c>
      <c r="H7" s="770" t="s">
        <v>30</v>
      </c>
      <c r="I7" s="770" t="s">
        <v>30</v>
      </c>
      <c r="J7" s="770" t="s">
        <v>30</v>
      </c>
      <c r="K7" s="771" t="s">
        <v>30</v>
      </c>
      <c r="L7" s="772" t="s">
        <v>30</v>
      </c>
      <c r="M7" s="1470" t="s">
        <v>30</v>
      </c>
      <c r="N7" s="771" t="s">
        <v>30</v>
      </c>
      <c r="O7" s="772" t="s">
        <v>30</v>
      </c>
      <c r="P7" s="1092"/>
      <c r="Q7" s="770" t="s">
        <v>30</v>
      </c>
      <c r="R7" s="1093"/>
      <c r="S7" s="772" t="s">
        <v>30</v>
      </c>
      <c r="T7" s="772" t="s">
        <v>30</v>
      </c>
      <c r="U7" s="772" t="s">
        <v>30</v>
      </c>
      <c r="V7" s="1094"/>
      <c r="W7" s="772" t="s">
        <v>30</v>
      </c>
      <c r="X7" s="772" t="s">
        <v>30</v>
      </c>
      <c r="Y7" s="1171" t="s">
        <v>30</v>
      </c>
      <c r="Z7" s="157"/>
    </row>
    <row r="8" spans="1:26" s="311" customFormat="1" ht="16.5" customHeight="1" thickBot="1" x14ac:dyDescent="0.25">
      <c r="A8" s="2110" t="s">
        <v>296</v>
      </c>
      <c r="B8" s="2111"/>
      <c r="C8" s="1471">
        <f>SUM(C9:C11)</f>
        <v>1937.58</v>
      </c>
      <c r="D8" s="1472">
        <f>SUM(D9:D11)</f>
        <v>1750.26</v>
      </c>
      <c r="E8" s="1473">
        <f>SUM(E9:E11)</f>
        <v>1620.14</v>
      </c>
      <c r="F8" s="1473">
        <f t="shared" ref="F8:Y8" si="0">SUM(F9:F11)</f>
        <v>0.5</v>
      </c>
      <c r="G8" s="1472">
        <f>SUM(G9:G11)</f>
        <v>1613.6000000000001</v>
      </c>
      <c r="H8" s="1473">
        <f t="shared" si="0"/>
        <v>6</v>
      </c>
      <c r="I8" s="1472">
        <f t="shared" si="0"/>
        <v>130.27999999999997</v>
      </c>
      <c r="J8" s="1473">
        <f t="shared" si="0"/>
        <v>70</v>
      </c>
      <c r="K8" s="1474">
        <f>SUM(K9:K11)</f>
        <v>187.27999999999997</v>
      </c>
      <c r="L8" s="1475">
        <f>SUM(L9:L11)</f>
        <v>2.7</v>
      </c>
      <c r="M8" s="1476">
        <f>SUM(M9:M11)</f>
        <v>184.54000000000002</v>
      </c>
      <c r="N8" s="1474">
        <f t="shared" si="0"/>
        <v>0</v>
      </c>
      <c r="O8" s="1477">
        <f t="shared" si="0"/>
        <v>0</v>
      </c>
      <c r="P8" s="1478">
        <f t="shared" si="0"/>
        <v>130</v>
      </c>
      <c r="Q8" s="1479">
        <f>SUM(Q9:Q11)</f>
        <v>1112.73</v>
      </c>
      <c r="R8" s="1480">
        <f t="shared" si="0"/>
        <v>184</v>
      </c>
      <c r="S8" s="1479">
        <f>SUM(S9:S11)</f>
        <v>1721.9</v>
      </c>
      <c r="T8" s="1481">
        <f>SUM(T9:T11)</f>
        <v>186.9</v>
      </c>
      <c r="U8" s="1482">
        <f>SUM(U9:U11)</f>
        <v>1604.5</v>
      </c>
      <c r="V8" s="1483">
        <f t="shared" si="0"/>
        <v>9</v>
      </c>
      <c r="W8" s="1482">
        <f t="shared" si="0"/>
        <v>122.8</v>
      </c>
      <c r="X8" s="1482">
        <f t="shared" si="0"/>
        <v>41.8</v>
      </c>
      <c r="Y8" s="1484">
        <f t="shared" si="0"/>
        <v>70</v>
      </c>
      <c r="Z8" s="310"/>
    </row>
    <row r="9" spans="1:26" s="311" customFormat="1" ht="16.5" customHeight="1" x14ac:dyDescent="0.2">
      <c r="A9" s="1732" t="s">
        <v>297</v>
      </c>
      <c r="B9" s="1733"/>
      <c r="C9" s="1485">
        <f>SUM(C12:C14)</f>
        <v>406.30000000000007</v>
      </c>
      <c r="D9" s="1486">
        <f t="shared" ref="D9:Y9" si="1">SUM(D12:D14)</f>
        <v>289.3</v>
      </c>
      <c r="E9" s="1485">
        <f t="shared" si="1"/>
        <v>289.3</v>
      </c>
      <c r="F9" s="1486">
        <f t="shared" si="1"/>
        <v>0</v>
      </c>
      <c r="G9" s="1486">
        <f t="shared" si="1"/>
        <v>288.70000000000005</v>
      </c>
      <c r="H9" s="1485">
        <f t="shared" si="1"/>
        <v>0.6</v>
      </c>
      <c r="I9" s="1486">
        <f t="shared" si="1"/>
        <v>0</v>
      </c>
      <c r="J9" s="1486">
        <f t="shared" si="1"/>
        <v>0</v>
      </c>
      <c r="K9" s="1487">
        <f t="shared" si="1"/>
        <v>117.03999999999999</v>
      </c>
      <c r="L9" s="1488">
        <f t="shared" si="1"/>
        <v>2.7</v>
      </c>
      <c r="M9" s="1489">
        <f t="shared" si="1"/>
        <v>114.3</v>
      </c>
      <c r="N9" s="1490">
        <f t="shared" si="1"/>
        <v>0</v>
      </c>
      <c r="O9" s="1488">
        <f t="shared" si="1"/>
        <v>0</v>
      </c>
      <c r="P9" s="1491">
        <f t="shared" si="1"/>
        <v>44</v>
      </c>
      <c r="Q9" s="1492">
        <f t="shared" si="1"/>
        <v>330.8</v>
      </c>
      <c r="R9" s="1493">
        <f t="shared" si="1"/>
        <v>80</v>
      </c>
      <c r="S9" s="1492">
        <f t="shared" si="1"/>
        <v>402.4</v>
      </c>
      <c r="T9" s="1494">
        <f t="shared" si="1"/>
        <v>107.8</v>
      </c>
      <c r="U9" s="1494">
        <f t="shared" si="1"/>
        <v>294.60000000000002</v>
      </c>
      <c r="V9" s="1495">
        <f t="shared" si="1"/>
        <v>0</v>
      </c>
      <c r="W9" s="1494">
        <f t="shared" si="1"/>
        <v>0</v>
      </c>
      <c r="X9" s="1494">
        <f t="shared" si="1"/>
        <v>0</v>
      </c>
      <c r="Y9" s="1496">
        <f t="shared" si="1"/>
        <v>0</v>
      </c>
      <c r="Z9" s="310"/>
    </row>
    <row r="10" spans="1:26" s="311" customFormat="1" ht="16.5" customHeight="1" x14ac:dyDescent="0.2">
      <c r="A10" s="1738" t="s">
        <v>298</v>
      </c>
      <c r="B10" s="1739"/>
      <c r="C10" s="1497">
        <f>SUM(C15:C16)</f>
        <v>535.69999999999993</v>
      </c>
      <c r="D10" s="1497">
        <f t="shared" ref="D10:Y10" si="2">SUM(D15:D16)</f>
        <v>519.26</v>
      </c>
      <c r="E10" s="1497">
        <f t="shared" si="2"/>
        <v>518.70000000000005</v>
      </c>
      <c r="F10" s="1497">
        <f t="shared" si="2"/>
        <v>0.5</v>
      </c>
      <c r="G10" s="1497">
        <f t="shared" si="2"/>
        <v>512.80000000000007</v>
      </c>
      <c r="H10" s="1497">
        <f t="shared" si="2"/>
        <v>5.4</v>
      </c>
      <c r="I10" s="1497">
        <f t="shared" si="2"/>
        <v>0.64</v>
      </c>
      <c r="J10" s="1497">
        <f t="shared" si="2"/>
        <v>0</v>
      </c>
      <c r="K10" s="1497">
        <f t="shared" si="2"/>
        <v>16.440000000000001</v>
      </c>
      <c r="L10" s="1498">
        <f t="shared" si="2"/>
        <v>0</v>
      </c>
      <c r="M10" s="1499">
        <f t="shared" si="2"/>
        <v>16.440000000000001</v>
      </c>
      <c r="N10" s="1497">
        <f t="shared" si="2"/>
        <v>0</v>
      </c>
      <c r="O10" s="1497">
        <f t="shared" si="2"/>
        <v>0</v>
      </c>
      <c r="P10" s="1497">
        <f t="shared" si="2"/>
        <v>39</v>
      </c>
      <c r="Q10" s="1497">
        <f t="shared" si="2"/>
        <v>534.53</v>
      </c>
      <c r="R10" s="1497">
        <f t="shared" si="2"/>
        <v>42</v>
      </c>
      <c r="S10" s="1497">
        <f t="shared" si="2"/>
        <v>529.1</v>
      </c>
      <c r="T10" s="1497">
        <f t="shared" si="2"/>
        <v>79.100000000000009</v>
      </c>
      <c r="U10" s="1497">
        <f t="shared" si="2"/>
        <v>450.1</v>
      </c>
      <c r="V10" s="1497">
        <f t="shared" si="2"/>
        <v>0</v>
      </c>
      <c r="W10" s="1497">
        <f t="shared" si="2"/>
        <v>0</v>
      </c>
      <c r="X10" s="1497">
        <f t="shared" si="2"/>
        <v>0</v>
      </c>
      <c r="Y10" s="1500">
        <f t="shared" si="2"/>
        <v>0</v>
      </c>
      <c r="Z10" s="310"/>
    </row>
    <row r="11" spans="1:26" s="311" customFormat="1" ht="16.5" customHeight="1" thickBot="1" x14ac:dyDescent="0.25">
      <c r="A11" s="1740" t="s">
        <v>299</v>
      </c>
      <c r="B11" s="1741"/>
      <c r="C11" s="1501">
        <f>SUM(C17:C18)</f>
        <v>995.58</v>
      </c>
      <c r="D11" s="1502">
        <f t="shared" ref="D11:Y11" si="3">SUM(D17:D18)</f>
        <v>941.7</v>
      </c>
      <c r="E11" s="1501">
        <f t="shared" si="3"/>
        <v>812.1400000000001</v>
      </c>
      <c r="F11" s="1501">
        <f t="shared" si="3"/>
        <v>0</v>
      </c>
      <c r="G11" s="1501">
        <f t="shared" si="3"/>
        <v>812.1</v>
      </c>
      <c r="H11" s="1501">
        <f t="shared" si="3"/>
        <v>0</v>
      </c>
      <c r="I11" s="1501">
        <f t="shared" si="3"/>
        <v>129.63999999999999</v>
      </c>
      <c r="J11" s="1501">
        <f t="shared" si="3"/>
        <v>70</v>
      </c>
      <c r="K11" s="1503">
        <f t="shared" si="3"/>
        <v>53.8</v>
      </c>
      <c r="L11" s="1504">
        <f t="shared" si="3"/>
        <v>0</v>
      </c>
      <c r="M11" s="1505">
        <f t="shared" si="3"/>
        <v>53.8</v>
      </c>
      <c r="N11" s="1503">
        <f t="shared" si="3"/>
        <v>0</v>
      </c>
      <c r="O11" s="1504">
        <f t="shared" si="3"/>
        <v>0</v>
      </c>
      <c r="P11" s="1506">
        <f t="shared" si="3"/>
        <v>47</v>
      </c>
      <c r="Q11" s="1507">
        <f t="shared" si="3"/>
        <v>247.4</v>
      </c>
      <c r="R11" s="1508">
        <f t="shared" si="3"/>
        <v>62</v>
      </c>
      <c r="S11" s="1507">
        <f t="shared" si="3"/>
        <v>790.4</v>
      </c>
      <c r="T11" s="1509">
        <f t="shared" si="3"/>
        <v>0</v>
      </c>
      <c r="U11" s="1501">
        <f t="shared" si="3"/>
        <v>859.8</v>
      </c>
      <c r="V11" s="1510">
        <f t="shared" si="3"/>
        <v>9</v>
      </c>
      <c r="W11" s="1509">
        <f t="shared" si="3"/>
        <v>122.8</v>
      </c>
      <c r="X11" s="1509">
        <f t="shared" si="3"/>
        <v>41.8</v>
      </c>
      <c r="Y11" s="1511">
        <f t="shared" si="3"/>
        <v>70</v>
      </c>
      <c r="Z11" s="310"/>
    </row>
    <row r="12" spans="1:26" s="311" customFormat="1" ht="16.5" customHeight="1" x14ac:dyDescent="0.2">
      <c r="A12" s="1726" t="s">
        <v>300</v>
      </c>
      <c r="B12" s="1334" t="s">
        <v>301</v>
      </c>
      <c r="C12" s="1485">
        <f>SUM(C21,C25,C29)</f>
        <v>42.8</v>
      </c>
      <c r="D12" s="1485">
        <f>SUM(D21,D25,D29)</f>
        <v>41.5</v>
      </c>
      <c r="E12" s="1485">
        <f t="shared" ref="E12:Y12" si="4">SUM(E21,E25,E29)</f>
        <v>41.5</v>
      </c>
      <c r="F12" s="1485">
        <f t="shared" si="4"/>
        <v>0</v>
      </c>
      <c r="G12" s="1485">
        <f t="shared" si="4"/>
        <v>40.900000000000006</v>
      </c>
      <c r="H12" s="1485">
        <f t="shared" si="4"/>
        <v>0.6</v>
      </c>
      <c r="I12" s="1485">
        <f t="shared" si="4"/>
        <v>0</v>
      </c>
      <c r="J12" s="1485">
        <f t="shared" si="4"/>
        <v>0</v>
      </c>
      <c r="K12" s="1485">
        <f t="shared" si="4"/>
        <v>1.3</v>
      </c>
      <c r="L12" s="1488">
        <f t="shared" si="4"/>
        <v>0</v>
      </c>
      <c r="M12" s="1512">
        <f t="shared" si="4"/>
        <v>1.3</v>
      </c>
      <c r="N12" s="1485">
        <f t="shared" si="4"/>
        <v>0</v>
      </c>
      <c r="O12" s="1485">
        <f t="shared" si="4"/>
        <v>0</v>
      </c>
      <c r="P12" s="1485">
        <f t="shared" si="4"/>
        <v>9</v>
      </c>
      <c r="Q12" s="1485">
        <f t="shared" si="4"/>
        <v>41.099999999999994</v>
      </c>
      <c r="R12" s="1485">
        <f t="shared" si="4"/>
        <v>12</v>
      </c>
      <c r="S12" s="1485">
        <f t="shared" si="4"/>
        <v>41.599999999999994</v>
      </c>
      <c r="T12" s="1485">
        <f t="shared" si="4"/>
        <v>3.1</v>
      </c>
      <c r="U12" s="1485">
        <f t="shared" si="4"/>
        <v>38.5</v>
      </c>
      <c r="V12" s="1485">
        <f t="shared" si="4"/>
        <v>0</v>
      </c>
      <c r="W12" s="1485">
        <f t="shared" si="4"/>
        <v>0</v>
      </c>
      <c r="X12" s="1485">
        <f t="shared" si="4"/>
        <v>0</v>
      </c>
      <c r="Y12" s="1496">
        <f t="shared" si="4"/>
        <v>0</v>
      </c>
      <c r="Z12" s="310"/>
    </row>
    <row r="13" spans="1:26" s="311" customFormat="1" ht="16.5" customHeight="1" x14ac:dyDescent="0.2">
      <c r="A13" s="1727"/>
      <c r="B13" s="1331" t="s">
        <v>302</v>
      </c>
      <c r="C13" s="1497">
        <f>SUM(C30,C34,C43)</f>
        <v>195.8</v>
      </c>
      <c r="D13" s="1497">
        <f t="shared" ref="D13:Y13" si="5">SUM(D30,D34,D43)</f>
        <v>149.80000000000001</v>
      </c>
      <c r="E13" s="1497">
        <f t="shared" si="5"/>
        <v>149.80000000000001</v>
      </c>
      <c r="F13" s="1497">
        <f>SUM(F30,F34,F43)</f>
        <v>0</v>
      </c>
      <c r="G13" s="1497">
        <f t="shared" si="5"/>
        <v>149.80000000000001</v>
      </c>
      <c r="H13" s="1497">
        <f t="shared" si="5"/>
        <v>0</v>
      </c>
      <c r="I13" s="1497">
        <f t="shared" si="5"/>
        <v>0</v>
      </c>
      <c r="J13" s="1497">
        <f t="shared" si="5"/>
        <v>0</v>
      </c>
      <c r="K13" s="1497">
        <f t="shared" si="5"/>
        <v>46.04</v>
      </c>
      <c r="L13" s="1498">
        <f t="shared" si="5"/>
        <v>2.7</v>
      </c>
      <c r="M13" s="1499">
        <f t="shared" si="5"/>
        <v>43.3</v>
      </c>
      <c r="N13" s="1497">
        <f t="shared" si="5"/>
        <v>0</v>
      </c>
      <c r="O13" s="1497">
        <f t="shared" si="5"/>
        <v>0</v>
      </c>
      <c r="P13" s="1497">
        <f t="shared" si="5"/>
        <v>30</v>
      </c>
      <c r="Q13" s="1497">
        <f t="shared" si="5"/>
        <v>195.8</v>
      </c>
      <c r="R13" s="1497">
        <f t="shared" si="5"/>
        <v>47</v>
      </c>
      <c r="S13" s="1497">
        <f t="shared" si="5"/>
        <v>193.1</v>
      </c>
      <c r="T13" s="1497">
        <f t="shared" si="5"/>
        <v>102.8</v>
      </c>
      <c r="U13" s="1497">
        <f t="shared" si="5"/>
        <v>90.300000000000011</v>
      </c>
      <c r="V13" s="1497">
        <f t="shared" si="5"/>
        <v>0</v>
      </c>
      <c r="W13" s="1497">
        <f t="shared" si="5"/>
        <v>0</v>
      </c>
      <c r="X13" s="1497">
        <f t="shared" si="5"/>
        <v>0</v>
      </c>
      <c r="Y13" s="1500">
        <f t="shared" si="5"/>
        <v>0</v>
      </c>
      <c r="Z13" s="310"/>
    </row>
    <row r="14" spans="1:26" s="311" customFormat="1" ht="16.5" customHeight="1" x14ac:dyDescent="0.2">
      <c r="A14" s="1727"/>
      <c r="B14" s="1331" t="s">
        <v>303</v>
      </c>
      <c r="C14" s="1497">
        <f>SUM(C54)</f>
        <v>167.70000000000002</v>
      </c>
      <c r="D14" s="1513">
        <f t="shared" ref="D14:Y14" si="6">SUM(D54)</f>
        <v>98</v>
      </c>
      <c r="E14" s="1513">
        <f t="shared" si="6"/>
        <v>98</v>
      </c>
      <c r="F14" s="1513">
        <f t="shared" si="6"/>
        <v>0</v>
      </c>
      <c r="G14" s="1513">
        <f t="shared" si="6"/>
        <v>98</v>
      </c>
      <c r="H14" s="1513">
        <f t="shared" si="6"/>
        <v>0</v>
      </c>
      <c r="I14" s="1513">
        <f t="shared" si="6"/>
        <v>0</v>
      </c>
      <c r="J14" s="1513">
        <f t="shared" si="6"/>
        <v>0</v>
      </c>
      <c r="K14" s="1513">
        <f t="shared" si="6"/>
        <v>69.7</v>
      </c>
      <c r="L14" s="1498">
        <f t="shared" si="6"/>
        <v>0</v>
      </c>
      <c r="M14" s="1514">
        <f t="shared" si="6"/>
        <v>69.7</v>
      </c>
      <c r="N14" s="1513">
        <f t="shared" si="6"/>
        <v>0</v>
      </c>
      <c r="O14" s="1513">
        <f t="shared" si="6"/>
        <v>0</v>
      </c>
      <c r="P14" s="1513">
        <f t="shared" si="6"/>
        <v>5</v>
      </c>
      <c r="Q14" s="1513">
        <f t="shared" si="6"/>
        <v>93.9</v>
      </c>
      <c r="R14" s="1513">
        <f t="shared" si="6"/>
        <v>21</v>
      </c>
      <c r="S14" s="1513">
        <f t="shared" si="6"/>
        <v>167.70000000000002</v>
      </c>
      <c r="T14" s="1513">
        <f t="shared" si="6"/>
        <v>1.9</v>
      </c>
      <c r="U14" s="1513">
        <f t="shared" si="6"/>
        <v>165.8</v>
      </c>
      <c r="V14" s="1513">
        <f t="shared" si="6"/>
        <v>0</v>
      </c>
      <c r="W14" s="1513">
        <f t="shared" si="6"/>
        <v>0</v>
      </c>
      <c r="X14" s="1513">
        <f t="shared" si="6"/>
        <v>0</v>
      </c>
      <c r="Y14" s="1500">
        <f t="shared" si="6"/>
        <v>0</v>
      </c>
      <c r="Z14" s="310"/>
    </row>
    <row r="15" spans="1:26" s="311" customFormat="1" ht="16.5" customHeight="1" x14ac:dyDescent="0.2">
      <c r="A15" s="1727"/>
      <c r="B15" s="1331" t="s">
        <v>298</v>
      </c>
      <c r="C15" s="1497">
        <f>SUM(C58,C62,C70)</f>
        <v>520.09999999999991</v>
      </c>
      <c r="D15" s="1513">
        <f t="shared" ref="D15:Y15" si="7">SUM(D58,D62,D70)</f>
        <v>513.66</v>
      </c>
      <c r="E15" s="1513">
        <f>SUM(E58,E62,E70)</f>
        <v>513.1</v>
      </c>
      <c r="F15" s="1513">
        <f t="shared" si="7"/>
        <v>0</v>
      </c>
      <c r="G15" s="1513">
        <f t="shared" si="7"/>
        <v>507.70000000000005</v>
      </c>
      <c r="H15" s="1513">
        <f t="shared" si="7"/>
        <v>5.4</v>
      </c>
      <c r="I15" s="1513">
        <f t="shared" si="7"/>
        <v>0.64</v>
      </c>
      <c r="J15" s="1513">
        <f t="shared" si="7"/>
        <v>0</v>
      </c>
      <c r="K15" s="1513">
        <f t="shared" si="7"/>
        <v>6.44</v>
      </c>
      <c r="L15" s="1498">
        <f t="shared" si="7"/>
        <v>0</v>
      </c>
      <c r="M15" s="1514">
        <f t="shared" si="7"/>
        <v>6.44</v>
      </c>
      <c r="N15" s="1513">
        <f t="shared" si="7"/>
        <v>0</v>
      </c>
      <c r="O15" s="1513">
        <f t="shared" si="7"/>
        <v>0</v>
      </c>
      <c r="P15" s="1513">
        <f t="shared" si="7"/>
        <v>35</v>
      </c>
      <c r="Q15" s="1513">
        <f t="shared" si="7"/>
        <v>519.53</v>
      </c>
      <c r="R15" s="1513">
        <f t="shared" si="7"/>
        <v>39</v>
      </c>
      <c r="S15" s="1513">
        <f t="shared" si="7"/>
        <v>514.1</v>
      </c>
      <c r="T15" s="1513">
        <f t="shared" si="7"/>
        <v>64.100000000000009</v>
      </c>
      <c r="U15" s="1513">
        <f t="shared" si="7"/>
        <v>450.1</v>
      </c>
      <c r="V15" s="1513">
        <f t="shared" si="7"/>
        <v>0</v>
      </c>
      <c r="W15" s="1513">
        <f t="shared" si="7"/>
        <v>0</v>
      </c>
      <c r="X15" s="1513">
        <f t="shared" si="7"/>
        <v>0</v>
      </c>
      <c r="Y15" s="1500">
        <f t="shared" si="7"/>
        <v>0</v>
      </c>
      <c r="Z15" s="310"/>
    </row>
    <row r="16" spans="1:26" s="311" customFormat="1" ht="16.5" customHeight="1" x14ac:dyDescent="0.2">
      <c r="A16" s="1727"/>
      <c r="B16" s="1331" t="s">
        <v>304</v>
      </c>
      <c r="C16" s="1497">
        <f>SUM(C74)</f>
        <v>15.6</v>
      </c>
      <c r="D16" s="1497">
        <f>SUM(D74)</f>
        <v>5.6</v>
      </c>
      <c r="E16" s="1497">
        <f>SUM(E74)</f>
        <v>5.6</v>
      </c>
      <c r="F16" s="1497">
        <f t="shared" ref="F16:Y16" si="8">SUM(F74)</f>
        <v>0.5</v>
      </c>
      <c r="G16" s="1497">
        <f t="shared" si="8"/>
        <v>5.0999999999999996</v>
      </c>
      <c r="H16" s="1497">
        <f t="shared" si="8"/>
        <v>0</v>
      </c>
      <c r="I16" s="1497">
        <f t="shared" si="8"/>
        <v>0</v>
      </c>
      <c r="J16" s="1497">
        <f t="shared" si="8"/>
        <v>0</v>
      </c>
      <c r="K16" s="1497">
        <f t="shared" si="8"/>
        <v>10</v>
      </c>
      <c r="L16" s="1498">
        <f t="shared" si="8"/>
        <v>0</v>
      </c>
      <c r="M16" s="1499">
        <f t="shared" si="8"/>
        <v>10</v>
      </c>
      <c r="N16" s="1497">
        <f t="shared" si="8"/>
        <v>0</v>
      </c>
      <c r="O16" s="1497">
        <f t="shared" si="8"/>
        <v>0</v>
      </c>
      <c r="P16" s="1497">
        <f t="shared" si="8"/>
        <v>4</v>
      </c>
      <c r="Q16" s="1497">
        <f t="shared" si="8"/>
        <v>15</v>
      </c>
      <c r="R16" s="1497">
        <f t="shared" si="8"/>
        <v>3</v>
      </c>
      <c r="S16" s="1497">
        <f t="shared" si="8"/>
        <v>15</v>
      </c>
      <c r="T16" s="1497">
        <f t="shared" si="8"/>
        <v>15</v>
      </c>
      <c r="U16" s="1497">
        <f t="shared" si="8"/>
        <v>0</v>
      </c>
      <c r="V16" s="1497">
        <f t="shared" si="8"/>
        <v>0</v>
      </c>
      <c r="W16" s="1497">
        <f t="shared" si="8"/>
        <v>0</v>
      </c>
      <c r="X16" s="1497">
        <f t="shared" si="8"/>
        <v>0</v>
      </c>
      <c r="Y16" s="1500">
        <f t="shared" si="8"/>
        <v>0</v>
      </c>
      <c r="Z16" s="310"/>
    </row>
    <row r="17" spans="1:26" s="311" customFormat="1" ht="16.5" customHeight="1" x14ac:dyDescent="0.2">
      <c r="A17" s="1727"/>
      <c r="B17" s="1331" t="s">
        <v>305</v>
      </c>
      <c r="C17" s="1497">
        <f>SUM(C79,C88)</f>
        <v>916.18000000000006</v>
      </c>
      <c r="D17" s="1497">
        <f>SUM(D79,D88)</f>
        <v>872.2</v>
      </c>
      <c r="E17" s="1497">
        <f t="shared" ref="E17:Y17" si="9">SUM(E79,E88)</f>
        <v>742.6400000000001</v>
      </c>
      <c r="F17" s="1497">
        <f t="shared" si="9"/>
        <v>0</v>
      </c>
      <c r="G17" s="1497">
        <f t="shared" si="9"/>
        <v>742.6</v>
      </c>
      <c r="H17" s="1497">
        <f t="shared" si="9"/>
        <v>0</v>
      </c>
      <c r="I17" s="1497">
        <f t="shared" si="9"/>
        <v>129.63999999999999</v>
      </c>
      <c r="J17" s="1497">
        <f t="shared" si="9"/>
        <v>70</v>
      </c>
      <c r="K17" s="1497">
        <f t="shared" si="9"/>
        <v>43.9</v>
      </c>
      <c r="L17" s="1498">
        <f t="shared" si="9"/>
        <v>0</v>
      </c>
      <c r="M17" s="1499">
        <f t="shared" si="9"/>
        <v>43.9</v>
      </c>
      <c r="N17" s="1497">
        <f t="shared" si="9"/>
        <v>0</v>
      </c>
      <c r="O17" s="1497">
        <f t="shared" si="9"/>
        <v>0</v>
      </c>
      <c r="P17" s="1497">
        <f t="shared" si="9"/>
        <v>38</v>
      </c>
      <c r="Q17" s="1497">
        <f t="shared" si="9"/>
        <v>168</v>
      </c>
      <c r="R17" s="1497">
        <f t="shared" si="9"/>
        <v>53</v>
      </c>
      <c r="S17" s="1497">
        <f t="shared" si="9"/>
        <v>780.4</v>
      </c>
      <c r="T17" s="1497">
        <f t="shared" si="9"/>
        <v>0</v>
      </c>
      <c r="U17" s="1497">
        <f t="shared" si="9"/>
        <v>780.4</v>
      </c>
      <c r="V17" s="1497">
        <f t="shared" si="9"/>
        <v>9</v>
      </c>
      <c r="W17" s="1497">
        <f t="shared" si="9"/>
        <v>122.8</v>
      </c>
      <c r="X17" s="1497">
        <f t="shared" si="9"/>
        <v>41.8</v>
      </c>
      <c r="Y17" s="1500">
        <f t="shared" si="9"/>
        <v>70</v>
      </c>
      <c r="Z17" s="310"/>
    </row>
    <row r="18" spans="1:26" s="311" customFormat="1" ht="16.5" customHeight="1" thickBot="1" x14ac:dyDescent="0.25">
      <c r="A18" s="1727"/>
      <c r="B18" s="1126" t="s">
        <v>306</v>
      </c>
      <c r="C18" s="1515">
        <f t="shared" ref="C18:Y18" si="10">SUM(C89)</f>
        <v>79.400000000000006</v>
      </c>
      <c r="D18" s="1515">
        <f t="shared" si="10"/>
        <v>69.5</v>
      </c>
      <c r="E18" s="1515">
        <f t="shared" si="10"/>
        <v>69.5</v>
      </c>
      <c r="F18" s="1515">
        <f t="shared" si="10"/>
        <v>0</v>
      </c>
      <c r="G18" s="1515">
        <f t="shared" si="10"/>
        <v>69.5</v>
      </c>
      <c r="H18" s="1515">
        <f t="shared" si="10"/>
        <v>0</v>
      </c>
      <c r="I18" s="1515">
        <f t="shared" si="10"/>
        <v>0</v>
      </c>
      <c r="J18" s="1515">
        <f t="shared" si="10"/>
        <v>0</v>
      </c>
      <c r="K18" s="1515">
        <f t="shared" si="10"/>
        <v>9.9</v>
      </c>
      <c r="L18" s="1516">
        <f t="shared" si="10"/>
        <v>0</v>
      </c>
      <c r="M18" s="1517">
        <f t="shared" si="10"/>
        <v>9.9</v>
      </c>
      <c r="N18" s="1515">
        <f t="shared" si="10"/>
        <v>0</v>
      </c>
      <c r="O18" s="1515">
        <f t="shared" si="10"/>
        <v>0</v>
      </c>
      <c r="P18" s="1515">
        <f t="shared" si="10"/>
        <v>9</v>
      </c>
      <c r="Q18" s="1515">
        <f t="shared" si="10"/>
        <v>79.400000000000006</v>
      </c>
      <c r="R18" s="1515">
        <f t="shared" si="10"/>
        <v>9</v>
      </c>
      <c r="S18" s="1515">
        <f t="shared" si="10"/>
        <v>10</v>
      </c>
      <c r="T18" s="1515">
        <f t="shared" si="10"/>
        <v>0</v>
      </c>
      <c r="U18" s="1515">
        <f t="shared" si="10"/>
        <v>79.400000000000006</v>
      </c>
      <c r="V18" s="1515">
        <f t="shared" si="10"/>
        <v>0</v>
      </c>
      <c r="W18" s="1515">
        <f t="shared" si="10"/>
        <v>0</v>
      </c>
      <c r="X18" s="1515">
        <f t="shared" si="10"/>
        <v>0</v>
      </c>
      <c r="Y18" s="1518">
        <f t="shared" si="10"/>
        <v>0</v>
      </c>
      <c r="Z18" s="310"/>
    </row>
    <row r="19" spans="1:26" ht="16.5" customHeight="1" x14ac:dyDescent="0.2">
      <c r="A19" s="1702" t="s">
        <v>307</v>
      </c>
      <c r="B19" s="1329" t="s">
        <v>308</v>
      </c>
      <c r="C19" s="928">
        <v>21.3</v>
      </c>
      <c r="D19" s="929">
        <v>21.3</v>
      </c>
      <c r="E19" s="929">
        <v>21.3</v>
      </c>
      <c r="F19" s="929"/>
      <c r="G19" s="929">
        <v>21.3</v>
      </c>
      <c r="H19" s="929"/>
      <c r="I19" s="929"/>
      <c r="J19" s="929"/>
      <c r="K19" s="930"/>
      <c r="L19" s="1095"/>
      <c r="M19" s="932"/>
      <c r="N19" s="931"/>
      <c r="O19" s="932"/>
      <c r="P19" s="933">
        <v>2</v>
      </c>
      <c r="Q19" s="934">
        <v>21.3</v>
      </c>
      <c r="R19" s="935">
        <v>2</v>
      </c>
      <c r="S19" s="934">
        <v>21.3</v>
      </c>
      <c r="T19" s="936"/>
      <c r="U19" s="936">
        <v>21.3</v>
      </c>
      <c r="V19" s="935"/>
      <c r="W19" s="934"/>
      <c r="X19" s="936"/>
      <c r="Y19" s="937"/>
      <c r="Z19" s="780"/>
    </row>
    <row r="20" spans="1:26" ht="16.5" customHeight="1" thickBot="1" x14ac:dyDescent="0.25">
      <c r="A20" s="1694"/>
      <c r="B20" s="1327" t="s">
        <v>309</v>
      </c>
      <c r="C20" s="938">
        <v>0.5</v>
      </c>
      <c r="D20" s="939">
        <v>0.5</v>
      </c>
      <c r="E20" s="939">
        <v>0.5</v>
      </c>
      <c r="F20" s="939"/>
      <c r="G20" s="939">
        <v>0.5</v>
      </c>
      <c r="H20" s="939"/>
      <c r="I20" s="939"/>
      <c r="J20" s="939"/>
      <c r="K20" s="940"/>
      <c r="L20" s="1096"/>
      <c r="M20" s="942"/>
      <c r="N20" s="941"/>
      <c r="O20" s="942"/>
      <c r="P20" s="943"/>
      <c r="Q20" s="944"/>
      <c r="R20" s="945">
        <v>1</v>
      </c>
      <c r="S20" s="944">
        <v>0.5</v>
      </c>
      <c r="T20" s="944"/>
      <c r="U20" s="944">
        <v>0.5</v>
      </c>
      <c r="V20" s="945"/>
      <c r="W20" s="944"/>
      <c r="X20" s="946"/>
      <c r="Y20" s="947"/>
      <c r="Z20" s="780"/>
    </row>
    <row r="21" spans="1:26" ht="16.5" customHeight="1" thickTop="1" thickBot="1" x14ac:dyDescent="0.25">
      <c r="A21" s="1698"/>
      <c r="B21" s="786" t="s">
        <v>275</v>
      </c>
      <c r="C21" s="1229">
        <f>SUM(C19:C20)</f>
        <v>21.8</v>
      </c>
      <c r="D21" s="1230">
        <f t="shared" ref="D21:Y21" si="11">SUM(D19:D20)</f>
        <v>21.8</v>
      </c>
      <c r="E21" s="1230">
        <f t="shared" si="11"/>
        <v>21.8</v>
      </c>
      <c r="F21" s="1230">
        <f t="shared" si="11"/>
        <v>0</v>
      </c>
      <c r="G21" s="1230">
        <f t="shared" si="11"/>
        <v>21.8</v>
      </c>
      <c r="H21" s="1230">
        <f t="shared" si="11"/>
        <v>0</v>
      </c>
      <c r="I21" s="1230">
        <f t="shared" si="11"/>
        <v>0</v>
      </c>
      <c r="J21" s="1230">
        <f t="shared" si="11"/>
        <v>0</v>
      </c>
      <c r="K21" s="1230">
        <f t="shared" si="11"/>
        <v>0</v>
      </c>
      <c r="L21" s="1231">
        <f t="shared" si="11"/>
        <v>0</v>
      </c>
      <c r="M21" s="1233">
        <f t="shared" si="11"/>
        <v>0</v>
      </c>
      <c r="N21" s="1232">
        <f t="shared" si="11"/>
        <v>0</v>
      </c>
      <c r="O21" s="1233">
        <f t="shared" si="11"/>
        <v>0</v>
      </c>
      <c r="P21" s="1234">
        <f t="shared" si="11"/>
        <v>2</v>
      </c>
      <c r="Q21" s="1235">
        <f t="shared" si="11"/>
        <v>21.3</v>
      </c>
      <c r="R21" s="1236">
        <f t="shared" si="11"/>
        <v>3</v>
      </c>
      <c r="S21" s="1235">
        <f t="shared" si="11"/>
        <v>21.8</v>
      </c>
      <c r="T21" s="1235">
        <f t="shared" si="11"/>
        <v>0</v>
      </c>
      <c r="U21" s="1235">
        <f t="shared" si="11"/>
        <v>21.8</v>
      </c>
      <c r="V21" s="1237">
        <f t="shared" si="11"/>
        <v>0</v>
      </c>
      <c r="W21" s="1235">
        <f t="shared" si="11"/>
        <v>0</v>
      </c>
      <c r="X21" s="1238">
        <f t="shared" si="11"/>
        <v>0</v>
      </c>
      <c r="Y21" s="1239">
        <f t="shared" si="11"/>
        <v>0</v>
      </c>
      <c r="Z21" s="157"/>
    </row>
    <row r="22" spans="1:26" ht="16.5" customHeight="1" x14ac:dyDescent="0.2">
      <c r="A22" s="1727" t="s">
        <v>310</v>
      </c>
      <c r="B22" s="787" t="s">
        <v>311</v>
      </c>
      <c r="C22" s="257">
        <v>4.3</v>
      </c>
      <c r="D22" s="258">
        <v>3</v>
      </c>
      <c r="E22" s="258">
        <v>3</v>
      </c>
      <c r="F22" s="258"/>
      <c r="G22" s="258">
        <v>2.4</v>
      </c>
      <c r="H22" s="258">
        <v>0.6</v>
      </c>
      <c r="I22" s="258"/>
      <c r="J22" s="258"/>
      <c r="K22" s="258">
        <v>1.3</v>
      </c>
      <c r="L22" s="789"/>
      <c r="M22" s="790">
        <v>1.3</v>
      </c>
      <c r="N22" s="863"/>
      <c r="O22" s="790"/>
      <c r="P22" s="791">
        <v>1</v>
      </c>
      <c r="Q22" s="260">
        <v>3.1</v>
      </c>
      <c r="R22" s="259">
        <v>1</v>
      </c>
      <c r="S22" s="260">
        <v>3.1</v>
      </c>
      <c r="T22" s="261">
        <v>3.1</v>
      </c>
      <c r="U22" s="261"/>
      <c r="V22" s="259"/>
      <c r="W22" s="260"/>
      <c r="X22" s="261"/>
      <c r="Y22" s="262"/>
      <c r="Z22" s="157"/>
    </row>
    <row r="23" spans="1:26" ht="16.5" customHeight="1" x14ac:dyDescent="0.2">
      <c r="A23" s="1727"/>
      <c r="B23" s="263" t="s">
        <v>312</v>
      </c>
      <c r="C23" s="264">
        <v>5</v>
      </c>
      <c r="D23" s="265">
        <v>5</v>
      </c>
      <c r="E23" s="265">
        <v>5</v>
      </c>
      <c r="F23" s="265"/>
      <c r="G23" s="265">
        <v>5</v>
      </c>
      <c r="H23" s="265"/>
      <c r="I23" s="265"/>
      <c r="J23" s="265"/>
      <c r="K23" s="265"/>
      <c r="L23" s="783"/>
      <c r="M23" s="784"/>
      <c r="N23" s="862"/>
      <c r="O23" s="784"/>
      <c r="P23" s="785">
        <v>1</v>
      </c>
      <c r="Q23" s="267">
        <v>5</v>
      </c>
      <c r="R23" s="266">
        <v>1</v>
      </c>
      <c r="S23" s="267">
        <v>5</v>
      </c>
      <c r="T23" s="267"/>
      <c r="U23" s="267">
        <v>5</v>
      </c>
      <c r="V23" s="266"/>
      <c r="W23" s="267"/>
      <c r="X23" s="268"/>
      <c r="Y23" s="269"/>
      <c r="Z23" s="157"/>
    </row>
    <row r="24" spans="1:26" ht="16.5" customHeight="1" thickBot="1" x14ac:dyDescent="0.25">
      <c r="A24" s="1727"/>
      <c r="B24" s="792" t="s">
        <v>313</v>
      </c>
      <c r="C24" s="1216"/>
      <c r="D24" s="794"/>
      <c r="E24" s="794"/>
      <c r="F24" s="794"/>
      <c r="G24" s="794"/>
      <c r="H24" s="794"/>
      <c r="I24" s="794"/>
      <c r="J24" s="794"/>
      <c r="K24" s="794"/>
      <c r="L24" s="851"/>
      <c r="M24" s="1519"/>
      <c r="N24" s="864"/>
      <c r="O24" s="796"/>
      <c r="P24" s="797"/>
      <c r="Q24" s="798"/>
      <c r="R24" s="799"/>
      <c r="S24" s="798"/>
      <c r="T24" s="798"/>
      <c r="U24" s="798"/>
      <c r="V24" s="799"/>
      <c r="W24" s="798"/>
      <c r="X24" s="800"/>
      <c r="Y24" s="801"/>
      <c r="Z24" s="157"/>
    </row>
    <row r="25" spans="1:26" ht="16.5" customHeight="1" thickTop="1" thickBot="1" x14ac:dyDescent="0.25">
      <c r="A25" s="1728"/>
      <c r="B25" s="802" t="s">
        <v>275</v>
      </c>
      <c r="C25" s="803">
        <f t="shared" ref="C25:Y25" si="12">SUM(C22:C24)</f>
        <v>9.3000000000000007</v>
      </c>
      <c r="D25" s="804">
        <f>SUM(D22:D24)</f>
        <v>8</v>
      </c>
      <c r="E25" s="804">
        <f t="shared" si="12"/>
        <v>8</v>
      </c>
      <c r="F25" s="803">
        <f t="shared" si="12"/>
        <v>0</v>
      </c>
      <c r="G25" s="804">
        <f t="shared" si="12"/>
        <v>7.4</v>
      </c>
      <c r="H25" s="803">
        <f t="shared" si="12"/>
        <v>0.6</v>
      </c>
      <c r="I25" s="803">
        <f t="shared" si="12"/>
        <v>0</v>
      </c>
      <c r="J25" s="803">
        <f t="shared" si="12"/>
        <v>0</v>
      </c>
      <c r="K25" s="803">
        <f t="shared" si="12"/>
        <v>1.3</v>
      </c>
      <c r="L25" s="852">
        <f t="shared" si="12"/>
        <v>0</v>
      </c>
      <c r="M25" s="1520">
        <f t="shared" si="12"/>
        <v>1.3</v>
      </c>
      <c r="N25" s="859">
        <f t="shared" si="12"/>
        <v>0</v>
      </c>
      <c r="O25" s="803">
        <f t="shared" si="12"/>
        <v>0</v>
      </c>
      <c r="P25" s="805">
        <f t="shared" si="12"/>
        <v>2</v>
      </c>
      <c r="Q25" s="803">
        <f t="shared" si="12"/>
        <v>8.1</v>
      </c>
      <c r="R25" s="805">
        <f t="shared" si="12"/>
        <v>2</v>
      </c>
      <c r="S25" s="803">
        <f t="shared" si="12"/>
        <v>8.1</v>
      </c>
      <c r="T25" s="803">
        <f t="shared" si="12"/>
        <v>3.1</v>
      </c>
      <c r="U25" s="803">
        <f t="shared" si="12"/>
        <v>5</v>
      </c>
      <c r="V25" s="805">
        <f t="shared" si="12"/>
        <v>0</v>
      </c>
      <c r="W25" s="803">
        <f t="shared" si="12"/>
        <v>0</v>
      </c>
      <c r="X25" s="803">
        <f t="shared" si="12"/>
        <v>0</v>
      </c>
      <c r="Y25" s="806">
        <f t="shared" si="12"/>
        <v>0</v>
      </c>
      <c r="Z25" s="157"/>
    </row>
    <row r="26" spans="1:26" ht="16.5" customHeight="1" x14ac:dyDescent="0.2">
      <c r="A26" s="1726" t="s">
        <v>314</v>
      </c>
      <c r="B26" s="263" t="s">
        <v>485</v>
      </c>
      <c r="C26" s="257">
        <v>6.6</v>
      </c>
      <c r="D26" s="1267">
        <v>6.6</v>
      </c>
      <c r="E26" s="1267">
        <v>6.6</v>
      </c>
      <c r="F26" s="258"/>
      <c r="G26" s="258">
        <v>6.6</v>
      </c>
      <c r="H26" s="258"/>
      <c r="I26" s="258"/>
      <c r="J26" s="258"/>
      <c r="K26" s="258"/>
      <c r="L26" s="789"/>
      <c r="M26" s="790"/>
      <c r="N26" s="863"/>
      <c r="O26" s="807"/>
      <c r="P26" s="259">
        <v>2</v>
      </c>
      <c r="Q26" s="260">
        <v>6.6</v>
      </c>
      <c r="R26" s="259">
        <v>2</v>
      </c>
      <c r="S26" s="260">
        <v>6.6</v>
      </c>
      <c r="T26" s="261"/>
      <c r="U26" s="261">
        <v>6.6</v>
      </c>
      <c r="V26" s="259"/>
      <c r="W26" s="260"/>
      <c r="X26" s="261"/>
      <c r="Y26" s="262"/>
      <c r="Z26" s="157"/>
    </row>
    <row r="27" spans="1:26" ht="16.5" customHeight="1" x14ac:dyDescent="0.2">
      <c r="A27" s="1727"/>
      <c r="B27" s="263" t="s">
        <v>316</v>
      </c>
      <c r="C27" s="808">
        <v>2.1</v>
      </c>
      <c r="D27" s="1022">
        <v>2.1</v>
      </c>
      <c r="E27" s="1022">
        <v>2.1</v>
      </c>
      <c r="F27" s="265"/>
      <c r="G27" s="265">
        <v>2.1</v>
      </c>
      <c r="H27" s="265"/>
      <c r="I27" s="265"/>
      <c r="J27" s="265"/>
      <c r="K27" s="265"/>
      <c r="L27" s="783"/>
      <c r="M27" s="796"/>
      <c r="N27" s="864"/>
      <c r="O27" s="810"/>
      <c r="P27" s="266">
        <v>1</v>
      </c>
      <c r="Q27" s="267">
        <v>2.1</v>
      </c>
      <c r="R27" s="266">
        <v>2</v>
      </c>
      <c r="S27" s="267">
        <v>2.1</v>
      </c>
      <c r="T27" s="267"/>
      <c r="U27" s="267">
        <v>2.1</v>
      </c>
      <c r="V27" s="266"/>
      <c r="W27" s="267"/>
      <c r="X27" s="268"/>
      <c r="Y27" s="269"/>
      <c r="Z27" s="157"/>
    </row>
    <row r="28" spans="1:26" ht="16.5" customHeight="1" thickBot="1" x14ac:dyDescent="0.25">
      <c r="A28" s="1727"/>
      <c r="B28" s="792" t="s">
        <v>513</v>
      </c>
      <c r="C28" s="811">
        <v>3</v>
      </c>
      <c r="D28" s="809">
        <v>3</v>
      </c>
      <c r="E28" s="809">
        <v>3</v>
      </c>
      <c r="F28" s="265"/>
      <c r="G28" s="265">
        <v>3</v>
      </c>
      <c r="H28" s="265"/>
      <c r="I28" s="265"/>
      <c r="J28" s="265"/>
      <c r="K28" s="265"/>
      <c r="L28" s="783"/>
      <c r="M28" s="1521"/>
      <c r="N28" s="867"/>
      <c r="O28" s="265"/>
      <c r="P28" s="266">
        <v>2</v>
      </c>
      <c r="Q28" s="267">
        <v>3</v>
      </c>
      <c r="R28" s="266">
        <v>3</v>
      </c>
      <c r="S28" s="267">
        <v>3</v>
      </c>
      <c r="T28" s="267"/>
      <c r="U28" s="267">
        <v>3</v>
      </c>
      <c r="V28" s="266"/>
      <c r="W28" s="267"/>
      <c r="X28" s="268"/>
      <c r="Y28" s="269"/>
      <c r="Z28" s="157"/>
    </row>
    <row r="29" spans="1:26" ht="16.5" customHeight="1" thickTop="1" thickBot="1" x14ac:dyDescent="0.25">
      <c r="A29" s="1728"/>
      <c r="B29" s="756" t="s">
        <v>275</v>
      </c>
      <c r="C29" s="818">
        <f t="shared" ref="C29:Y29" si="13">SUM(C26:C28)</f>
        <v>11.7</v>
      </c>
      <c r="D29" s="819">
        <f t="shared" si="13"/>
        <v>11.7</v>
      </c>
      <c r="E29" s="819">
        <f t="shared" si="13"/>
        <v>11.7</v>
      </c>
      <c r="F29" s="819">
        <f t="shared" si="13"/>
        <v>0</v>
      </c>
      <c r="G29" s="819">
        <f t="shared" si="13"/>
        <v>11.7</v>
      </c>
      <c r="H29" s="819">
        <f t="shared" si="13"/>
        <v>0</v>
      </c>
      <c r="I29" s="819">
        <f t="shared" si="13"/>
        <v>0</v>
      </c>
      <c r="J29" s="819">
        <f t="shared" si="13"/>
        <v>0</v>
      </c>
      <c r="K29" s="819">
        <f t="shared" si="13"/>
        <v>0</v>
      </c>
      <c r="L29" s="854">
        <f t="shared" si="13"/>
        <v>0</v>
      </c>
      <c r="M29" s="1522">
        <f t="shared" si="13"/>
        <v>0</v>
      </c>
      <c r="N29" s="869">
        <f t="shared" si="13"/>
        <v>0</v>
      </c>
      <c r="O29" s="819">
        <f t="shared" si="13"/>
        <v>0</v>
      </c>
      <c r="P29" s="1268">
        <f t="shared" si="13"/>
        <v>5</v>
      </c>
      <c r="Q29" s="819">
        <f t="shared" si="13"/>
        <v>11.7</v>
      </c>
      <c r="R29" s="1268">
        <f t="shared" si="13"/>
        <v>7</v>
      </c>
      <c r="S29" s="819">
        <f t="shared" si="13"/>
        <v>11.7</v>
      </c>
      <c r="T29" s="819">
        <f t="shared" si="13"/>
        <v>0</v>
      </c>
      <c r="U29" s="821">
        <f t="shared" si="13"/>
        <v>11.7</v>
      </c>
      <c r="V29" s="1268">
        <f t="shared" si="13"/>
        <v>0</v>
      </c>
      <c r="W29" s="819">
        <f t="shared" si="13"/>
        <v>0</v>
      </c>
      <c r="X29" s="819">
        <f t="shared" si="13"/>
        <v>0</v>
      </c>
      <c r="Y29" s="822">
        <f t="shared" si="13"/>
        <v>0</v>
      </c>
      <c r="Z29" s="157"/>
    </row>
    <row r="30" spans="1:26" ht="16.5" customHeight="1" thickBot="1" x14ac:dyDescent="0.25">
      <c r="A30" s="1523" t="s">
        <v>318</v>
      </c>
      <c r="B30" s="812" t="s">
        <v>319</v>
      </c>
      <c r="C30" s="813">
        <v>80.400000000000006</v>
      </c>
      <c r="D30" s="814">
        <v>80.400000000000006</v>
      </c>
      <c r="E30" s="814">
        <v>80.400000000000006</v>
      </c>
      <c r="F30" s="814"/>
      <c r="G30" s="814">
        <v>80.400000000000006</v>
      </c>
      <c r="H30" s="814"/>
      <c r="I30" s="814"/>
      <c r="J30" s="814"/>
      <c r="K30" s="814"/>
      <c r="L30" s="853"/>
      <c r="M30" s="1521"/>
      <c r="N30" s="867"/>
      <c r="O30" s="809"/>
      <c r="P30" s="815">
        <v>22</v>
      </c>
      <c r="Q30" s="273">
        <v>80.400000000000006</v>
      </c>
      <c r="R30" s="815">
        <v>27</v>
      </c>
      <c r="S30" s="273">
        <v>80.400000000000006</v>
      </c>
      <c r="T30" s="816"/>
      <c r="U30" s="816">
        <v>80.400000000000006</v>
      </c>
      <c r="V30" s="815"/>
      <c r="W30" s="273"/>
      <c r="X30" s="816"/>
      <c r="Y30" s="817"/>
      <c r="Z30" s="157"/>
    </row>
    <row r="31" spans="1:26" ht="16.5" customHeight="1" x14ac:dyDescent="0.2">
      <c r="A31" s="1726" t="s">
        <v>320</v>
      </c>
      <c r="B31" s="787" t="s">
        <v>321</v>
      </c>
      <c r="C31" s="808">
        <v>35</v>
      </c>
      <c r="D31" s="809"/>
      <c r="E31" s="809"/>
      <c r="F31" s="258"/>
      <c r="G31" s="258"/>
      <c r="H31" s="258"/>
      <c r="I31" s="258"/>
      <c r="J31" s="258"/>
      <c r="K31" s="258">
        <v>35</v>
      </c>
      <c r="L31" s="789"/>
      <c r="M31" s="790">
        <v>35</v>
      </c>
      <c r="N31" s="868"/>
      <c r="O31" s="258"/>
      <c r="P31" s="259">
        <v>2</v>
      </c>
      <c r="Q31" s="260">
        <v>35</v>
      </c>
      <c r="R31" s="259">
        <v>2</v>
      </c>
      <c r="S31" s="260">
        <v>35</v>
      </c>
      <c r="T31" s="261">
        <v>35</v>
      </c>
      <c r="U31" s="261"/>
      <c r="V31" s="259"/>
      <c r="W31" s="260"/>
      <c r="X31" s="261"/>
      <c r="Y31" s="262"/>
      <c r="Z31" s="157"/>
    </row>
    <row r="32" spans="1:26" ht="16.5" customHeight="1" x14ac:dyDescent="0.2">
      <c r="A32" s="1727"/>
      <c r="B32" s="263" t="s">
        <v>172</v>
      </c>
      <c r="C32" s="264"/>
      <c r="D32" s="265"/>
      <c r="E32" s="265"/>
      <c r="F32" s="265"/>
      <c r="G32" s="265"/>
      <c r="H32" s="265"/>
      <c r="I32" s="265"/>
      <c r="J32" s="265"/>
      <c r="K32" s="265"/>
      <c r="L32" s="783"/>
      <c r="M32" s="784"/>
      <c r="N32" s="781"/>
      <c r="O32" s="265"/>
      <c r="P32" s="266"/>
      <c r="Q32" s="267"/>
      <c r="R32" s="266"/>
      <c r="S32" s="267"/>
      <c r="T32" s="267"/>
      <c r="U32" s="267"/>
      <c r="V32" s="266"/>
      <c r="W32" s="267"/>
      <c r="X32" s="268"/>
      <c r="Y32" s="269"/>
      <c r="Z32" s="157"/>
    </row>
    <row r="33" spans="1:26" ht="16.5" customHeight="1" thickBot="1" x14ac:dyDescent="0.25">
      <c r="A33" s="1727"/>
      <c r="B33" s="274" t="s">
        <v>173</v>
      </c>
      <c r="C33" s="275"/>
      <c r="D33" s="276"/>
      <c r="E33" s="276"/>
      <c r="F33" s="265"/>
      <c r="G33" s="265"/>
      <c r="H33" s="265"/>
      <c r="I33" s="265"/>
      <c r="J33" s="265"/>
      <c r="K33" s="265"/>
      <c r="L33" s="783"/>
      <c r="M33" s="784"/>
      <c r="N33" s="781"/>
      <c r="O33" s="265"/>
      <c r="P33" s="266"/>
      <c r="Q33" s="267"/>
      <c r="R33" s="266"/>
      <c r="S33" s="267"/>
      <c r="T33" s="267"/>
      <c r="U33" s="267"/>
      <c r="V33" s="266"/>
      <c r="W33" s="267"/>
      <c r="X33" s="268"/>
      <c r="Y33" s="269"/>
      <c r="Z33" s="157"/>
    </row>
    <row r="34" spans="1:26" ht="16.5" customHeight="1" thickTop="1" thickBot="1" x14ac:dyDescent="0.25">
      <c r="A34" s="1728"/>
      <c r="B34" s="756" t="s">
        <v>275</v>
      </c>
      <c r="C34" s="818">
        <f t="shared" ref="C34:Y34" si="14">SUM(C31:C33)</f>
        <v>35</v>
      </c>
      <c r="D34" s="819">
        <f t="shared" si="14"/>
        <v>0</v>
      </c>
      <c r="E34" s="819">
        <f t="shared" si="14"/>
        <v>0</v>
      </c>
      <c r="F34" s="818">
        <f t="shared" si="14"/>
        <v>0</v>
      </c>
      <c r="G34" s="819">
        <f t="shared" si="14"/>
        <v>0</v>
      </c>
      <c r="H34" s="819">
        <f t="shared" si="14"/>
        <v>0</v>
      </c>
      <c r="I34" s="818">
        <f t="shared" si="14"/>
        <v>0</v>
      </c>
      <c r="J34" s="818">
        <f t="shared" si="14"/>
        <v>0</v>
      </c>
      <c r="K34" s="819">
        <f t="shared" si="14"/>
        <v>35</v>
      </c>
      <c r="L34" s="854">
        <f t="shared" si="14"/>
        <v>0</v>
      </c>
      <c r="M34" s="1522">
        <f t="shared" si="14"/>
        <v>35</v>
      </c>
      <c r="N34" s="869">
        <f t="shared" si="14"/>
        <v>0</v>
      </c>
      <c r="O34" s="818">
        <f t="shared" si="14"/>
        <v>0</v>
      </c>
      <c r="P34" s="820">
        <f t="shared" si="14"/>
        <v>2</v>
      </c>
      <c r="Q34" s="821">
        <f t="shared" si="14"/>
        <v>35</v>
      </c>
      <c r="R34" s="820">
        <f t="shared" si="14"/>
        <v>2</v>
      </c>
      <c r="S34" s="818">
        <f t="shared" si="14"/>
        <v>35</v>
      </c>
      <c r="T34" s="818">
        <f t="shared" si="14"/>
        <v>35</v>
      </c>
      <c r="U34" s="818">
        <f t="shared" si="14"/>
        <v>0</v>
      </c>
      <c r="V34" s="820">
        <f t="shared" si="14"/>
        <v>0</v>
      </c>
      <c r="W34" s="818">
        <f t="shared" si="14"/>
        <v>0</v>
      </c>
      <c r="X34" s="818">
        <f t="shared" si="14"/>
        <v>0</v>
      </c>
      <c r="Y34" s="822">
        <f t="shared" si="14"/>
        <v>0</v>
      </c>
      <c r="Z34" s="157"/>
    </row>
    <row r="35" spans="1:26" ht="16.5" customHeight="1" x14ac:dyDescent="0.2">
      <c r="A35" s="1726" t="s">
        <v>322</v>
      </c>
      <c r="B35" s="263" t="s">
        <v>486</v>
      </c>
      <c r="C35" s="979">
        <v>9.1999999999999993</v>
      </c>
      <c r="D35" s="980">
        <v>9.1999999999999993</v>
      </c>
      <c r="E35" s="981">
        <v>9.1999999999999993</v>
      </c>
      <c r="F35" s="982"/>
      <c r="G35" s="983">
        <v>9.1999999999999993</v>
      </c>
      <c r="H35" s="984"/>
      <c r="I35" s="984"/>
      <c r="J35" s="984"/>
      <c r="K35" s="981"/>
      <c r="L35" s="1097"/>
      <c r="M35" s="1524"/>
      <c r="N35" s="981"/>
      <c r="O35" s="981"/>
      <c r="P35" s="986">
        <v>1</v>
      </c>
      <c r="Q35" s="987">
        <v>9.1999999999999993</v>
      </c>
      <c r="R35" s="986">
        <v>4</v>
      </c>
      <c r="S35" s="987">
        <v>9.1999999999999993</v>
      </c>
      <c r="T35" s="988">
        <v>9.1999999999999993</v>
      </c>
      <c r="U35" s="988"/>
      <c r="V35" s="986"/>
      <c r="W35" s="987"/>
      <c r="X35" s="988"/>
      <c r="Y35" s="989"/>
      <c r="Z35" s="157"/>
    </row>
    <row r="36" spans="1:26" ht="16.5" customHeight="1" x14ac:dyDescent="0.2">
      <c r="A36" s="1727"/>
      <c r="B36" s="263" t="s">
        <v>174</v>
      </c>
      <c r="C36" s="979">
        <v>3.1</v>
      </c>
      <c r="D36" s="990">
        <v>3.1</v>
      </c>
      <c r="E36" s="939">
        <v>3.1</v>
      </c>
      <c r="F36" s="991"/>
      <c r="G36" s="991">
        <v>3.1</v>
      </c>
      <c r="H36" s="992"/>
      <c r="I36" s="992"/>
      <c r="J36" s="992"/>
      <c r="K36" s="939"/>
      <c r="L36" s="1096"/>
      <c r="M36" s="1525"/>
      <c r="N36" s="939"/>
      <c r="O36" s="939"/>
      <c r="P36" s="945"/>
      <c r="Q36" s="944">
        <v>3.1</v>
      </c>
      <c r="R36" s="945">
        <v>1</v>
      </c>
      <c r="S36" s="944">
        <v>3.1</v>
      </c>
      <c r="T36" s="944">
        <v>3.1</v>
      </c>
      <c r="U36" s="944"/>
      <c r="V36" s="945"/>
      <c r="W36" s="944"/>
      <c r="X36" s="946"/>
      <c r="Y36" s="947"/>
      <c r="Z36" s="157"/>
    </row>
    <row r="37" spans="1:26" ht="16.5" customHeight="1" x14ac:dyDescent="0.2">
      <c r="A37" s="1727"/>
      <c r="B37" s="263" t="s">
        <v>175</v>
      </c>
      <c r="C37" s="979">
        <v>5.8</v>
      </c>
      <c r="D37" s="990"/>
      <c r="E37" s="939"/>
      <c r="F37" s="991"/>
      <c r="G37" s="991"/>
      <c r="H37" s="992"/>
      <c r="I37" s="992"/>
      <c r="J37" s="992"/>
      <c r="K37" s="939">
        <v>5.84</v>
      </c>
      <c r="L37" s="1096">
        <v>2.7</v>
      </c>
      <c r="M37" s="1525">
        <v>3.1</v>
      </c>
      <c r="N37" s="939"/>
      <c r="O37" s="939"/>
      <c r="P37" s="945"/>
      <c r="Q37" s="944">
        <v>5.8</v>
      </c>
      <c r="R37" s="945">
        <v>1</v>
      </c>
      <c r="S37" s="944">
        <v>3.1</v>
      </c>
      <c r="T37" s="944"/>
      <c r="U37" s="944">
        <v>3.1</v>
      </c>
      <c r="V37" s="945"/>
      <c r="W37" s="944"/>
      <c r="X37" s="946"/>
      <c r="Y37" s="947"/>
      <c r="Z37" s="157"/>
    </row>
    <row r="38" spans="1:26" ht="16.5" customHeight="1" x14ac:dyDescent="0.2">
      <c r="A38" s="1727"/>
      <c r="B38" s="263" t="s">
        <v>176</v>
      </c>
      <c r="C38" s="993">
        <v>49.8</v>
      </c>
      <c r="D38" s="994">
        <f>49.8-K38</f>
        <v>44.599999999999994</v>
      </c>
      <c r="E38" s="995">
        <v>44.6</v>
      </c>
      <c r="F38" s="996"/>
      <c r="G38" s="997">
        <v>44.6</v>
      </c>
      <c r="H38" s="996"/>
      <c r="I38" s="996"/>
      <c r="J38" s="996"/>
      <c r="K38" s="995">
        <v>5.2</v>
      </c>
      <c r="L38" s="1098"/>
      <c r="M38" s="1526">
        <v>5.2</v>
      </c>
      <c r="N38" s="995"/>
      <c r="O38" s="995"/>
      <c r="P38" s="998">
        <v>3</v>
      </c>
      <c r="Q38" s="999">
        <v>49.8</v>
      </c>
      <c r="R38" s="998">
        <v>6</v>
      </c>
      <c r="S38" s="999">
        <v>49.8</v>
      </c>
      <c r="T38" s="999">
        <v>49.8</v>
      </c>
      <c r="U38" s="999"/>
      <c r="V38" s="998"/>
      <c r="W38" s="999"/>
      <c r="X38" s="1000"/>
      <c r="Y38" s="1001"/>
      <c r="Z38" s="157"/>
    </row>
    <row r="39" spans="1:26" ht="16.5" customHeight="1" x14ac:dyDescent="0.2">
      <c r="A39" s="1727"/>
      <c r="B39" s="263" t="s">
        <v>177</v>
      </c>
      <c r="C39" s="993">
        <v>6.5</v>
      </c>
      <c r="D39" s="994">
        <v>6.5</v>
      </c>
      <c r="E39" s="995">
        <v>6.5</v>
      </c>
      <c r="F39" s="996"/>
      <c r="G39" s="1002">
        <v>6.5</v>
      </c>
      <c r="H39" s="996"/>
      <c r="I39" s="996"/>
      <c r="J39" s="996"/>
      <c r="K39" s="995"/>
      <c r="L39" s="1098"/>
      <c r="M39" s="1526"/>
      <c r="N39" s="995"/>
      <c r="O39" s="995"/>
      <c r="P39" s="998">
        <v>1</v>
      </c>
      <c r="Q39" s="999">
        <v>6.5</v>
      </c>
      <c r="R39" s="998">
        <v>2</v>
      </c>
      <c r="S39" s="999">
        <v>6.5</v>
      </c>
      <c r="T39" s="999"/>
      <c r="U39" s="999">
        <v>6.5</v>
      </c>
      <c r="V39" s="998"/>
      <c r="W39" s="999"/>
      <c r="X39" s="1000"/>
      <c r="Y39" s="1001"/>
      <c r="Z39" s="157"/>
    </row>
    <row r="40" spans="1:26" ht="16.5" customHeight="1" x14ac:dyDescent="0.2">
      <c r="A40" s="1727"/>
      <c r="B40" s="263" t="s">
        <v>178</v>
      </c>
      <c r="C40" s="993">
        <v>0</v>
      </c>
      <c r="D40" s="994"/>
      <c r="E40" s="995"/>
      <c r="F40" s="996"/>
      <c r="G40" s="1003"/>
      <c r="H40" s="996"/>
      <c r="I40" s="996"/>
      <c r="J40" s="996"/>
      <c r="K40" s="995"/>
      <c r="L40" s="1098"/>
      <c r="M40" s="1526"/>
      <c r="N40" s="995"/>
      <c r="O40" s="995"/>
      <c r="P40" s="998">
        <v>1</v>
      </c>
      <c r="Q40" s="999"/>
      <c r="R40" s="998">
        <v>1</v>
      </c>
      <c r="S40" s="999"/>
      <c r="T40" s="999"/>
      <c r="U40" s="999"/>
      <c r="V40" s="998"/>
      <c r="W40" s="999"/>
      <c r="X40" s="1000"/>
      <c r="Y40" s="1001"/>
      <c r="Z40" s="157"/>
    </row>
    <row r="41" spans="1:26" ht="16.5" customHeight="1" x14ac:dyDescent="0.2">
      <c r="A41" s="1727"/>
      <c r="B41" s="263" t="s">
        <v>179</v>
      </c>
      <c r="C41" s="993">
        <v>0.6</v>
      </c>
      <c r="D41" s="994">
        <v>0.6</v>
      </c>
      <c r="E41" s="995">
        <v>0.6</v>
      </c>
      <c r="F41" s="996"/>
      <c r="G41" s="1003">
        <v>0.6</v>
      </c>
      <c r="H41" s="996"/>
      <c r="I41" s="996"/>
      <c r="J41" s="996"/>
      <c r="K41" s="995"/>
      <c r="L41" s="1098"/>
      <c r="M41" s="1526"/>
      <c r="N41" s="995"/>
      <c r="O41" s="995"/>
      <c r="P41" s="998"/>
      <c r="Q41" s="999">
        <v>0.6</v>
      </c>
      <c r="R41" s="998">
        <v>2</v>
      </c>
      <c r="S41" s="999">
        <v>0.6</v>
      </c>
      <c r="T41" s="999">
        <v>0.3</v>
      </c>
      <c r="U41" s="999">
        <v>0.3</v>
      </c>
      <c r="V41" s="998"/>
      <c r="W41" s="999"/>
      <c r="X41" s="1000"/>
      <c r="Y41" s="1001"/>
      <c r="Z41" s="157"/>
    </row>
    <row r="42" spans="1:26" ht="16.5" customHeight="1" thickBot="1" x14ac:dyDescent="0.25">
      <c r="A42" s="1727"/>
      <c r="B42" s="823" t="s">
        <v>180</v>
      </c>
      <c r="C42" s="1004">
        <v>5.4</v>
      </c>
      <c r="D42" s="1005">
        <v>5.4</v>
      </c>
      <c r="E42" s="1006">
        <v>5.4</v>
      </c>
      <c r="F42" s="1007"/>
      <c r="G42" s="1008">
        <v>5.4</v>
      </c>
      <c r="H42" s="1007"/>
      <c r="I42" s="1007"/>
      <c r="J42" s="1007"/>
      <c r="K42" s="1009"/>
      <c r="L42" s="1099"/>
      <c r="M42" s="1527"/>
      <c r="N42" s="1009"/>
      <c r="O42" s="1009"/>
      <c r="P42" s="1010"/>
      <c r="Q42" s="1011">
        <v>5.4</v>
      </c>
      <c r="R42" s="1010">
        <v>1</v>
      </c>
      <c r="S42" s="1011">
        <v>5.4</v>
      </c>
      <c r="T42" s="1011">
        <v>5.4</v>
      </c>
      <c r="U42" s="1011"/>
      <c r="V42" s="1010"/>
      <c r="W42" s="1011"/>
      <c r="X42" s="1012"/>
      <c r="Y42" s="1013"/>
      <c r="Z42" s="157"/>
    </row>
    <row r="43" spans="1:26" ht="16.5" customHeight="1" thickTop="1" thickBot="1" x14ac:dyDescent="0.25">
      <c r="A43" s="2092"/>
      <c r="B43" s="824" t="s">
        <v>275</v>
      </c>
      <c r="C43" s="1072">
        <f t="shared" ref="C43:U43" si="15">SUM(C35:C42)</f>
        <v>80.399999999999991</v>
      </c>
      <c r="D43" s="1073">
        <f t="shared" si="15"/>
        <v>69.399999999999991</v>
      </c>
      <c r="E43" s="1073">
        <f t="shared" si="15"/>
        <v>69.400000000000006</v>
      </c>
      <c r="F43" s="1074">
        <f t="shared" si="15"/>
        <v>0</v>
      </c>
      <c r="G43" s="1075">
        <f t="shared" si="15"/>
        <v>69.400000000000006</v>
      </c>
      <c r="H43" s="1074">
        <f t="shared" si="15"/>
        <v>0</v>
      </c>
      <c r="I43" s="1075">
        <f t="shared" si="15"/>
        <v>0</v>
      </c>
      <c r="J43" s="1074">
        <f t="shared" si="15"/>
        <v>0</v>
      </c>
      <c r="K43" s="1074">
        <f t="shared" si="15"/>
        <v>11.04</v>
      </c>
      <c r="L43" s="1100">
        <f t="shared" si="15"/>
        <v>2.7</v>
      </c>
      <c r="M43" s="1528">
        <f t="shared" si="15"/>
        <v>8.3000000000000007</v>
      </c>
      <c r="N43" s="1074">
        <f t="shared" si="15"/>
        <v>0</v>
      </c>
      <c r="O43" s="1074">
        <f t="shared" si="15"/>
        <v>0</v>
      </c>
      <c r="P43" s="1076">
        <f t="shared" si="15"/>
        <v>6</v>
      </c>
      <c r="Q43" s="1077">
        <f>SUM(Q35:Q42)</f>
        <v>80.399999999999991</v>
      </c>
      <c r="R43" s="1076">
        <f t="shared" si="15"/>
        <v>18</v>
      </c>
      <c r="S43" s="1077">
        <f t="shared" si="15"/>
        <v>77.699999999999989</v>
      </c>
      <c r="T43" s="1077">
        <f t="shared" si="15"/>
        <v>67.8</v>
      </c>
      <c r="U43" s="1077">
        <f t="shared" si="15"/>
        <v>9.9</v>
      </c>
      <c r="V43" s="1076">
        <f>SUM(V35:V42)</f>
        <v>0</v>
      </c>
      <c r="W43" s="1077">
        <f>SUM(W35:W42)</f>
        <v>0</v>
      </c>
      <c r="X43" s="1074">
        <f>SUM(X35:X42)</f>
        <v>0</v>
      </c>
      <c r="Y43" s="1078">
        <f>SUM(Y35:Y42)</f>
        <v>0</v>
      </c>
      <c r="Z43" s="157"/>
    </row>
    <row r="44" spans="1:26" ht="30" customHeight="1" x14ac:dyDescent="0.2">
      <c r="A44" s="1183" t="s">
        <v>274</v>
      </c>
      <c r="B44" s="1529"/>
      <c r="C44" s="1530"/>
      <c r="D44" s="1530"/>
      <c r="E44" s="1530"/>
      <c r="F44" s="1530"/>
      <c r="G44" s="1530"/>
      <c r="H44" s="1530"/>
      <c r="I44" s="1530"/>
      <c r="J44" s="1530"/>
      <c r="K44" s="1530"/>
      <c r="L44" s="1530"/>
      <c r="M44" s="1530"/>
      <c r="N44" s="1530"/>
      <c r="O44" s="1530"/>
      <c r="P44" s="1531"/>
      <c r="Q44" s="1532"/>
      <c r="R44" s="1531"/>
      <c r="S44" s="1532"/>
      <c r="T44" s="1532"/>
      <c r="U44" s="1532"/>
      <c r="V44" s="1531"/>
      <c r="W44" s="1532"/>
      <c r="X44" s="1533"/>
      <c r="Y44" s="1533"/>
      <c r="Z44" s="157"/>
    </row>
    <row r="45" spans="1:26" ht="16.5" customHeight="1" x14ac:dyDescent="0.2">
      <c r="A45" s="1727" t="s">
        <v>324</v>
      </c>
      <c r="B45" s="787" t="s">
        <v>325</v>
      </c>
      <c r="C45" s="808">
        <v>39.9</v>
      </c>
      <c r="D45" s="809">
        <f>39.9-K45</f>
        <v>30.5</v>
      </c>
      <c r="E45" s="809">
        <v>30.5</v>
      </c>
      <c r="F45" s="809"/>
      <c r="G45" s="809">
        <v>30.5</v>
      </c>
      <c r="H45" s="809"/>
      <c r="I45" s="809"/>
      <c r="J45" s="809"/>
      <c r="K45" s="867">
        <v>9.4</v>
      </c>
      <c r="L45" s="1534"/>
      <c r="M45" s="1521">
        <v>9.4</v>
      </c>
      <c r="N45" s="1535"/>
      <c r="O45" s="809"/>
      <c r="P45" s="815">
        <v>2</v>
      </c>
      <c r="Q45" s="273">
        <v>23.3</v>
      </c>
      <c r="R45" s="815">
        <v>8</v>
      </c>
      <c r="S45" s="809">
        <v>39.9</v>
      </c>
      <c r="T45" s="1536"/>
      <c r="U45" s="1536">
        <v>39.9</v>
      </c>
      <c r="V45" s="815"/>
      <c r="W45" s="273"/>
      <c r="X45" s="816"/>
      <c r="Y45" s="817"/>
      <c r="Z45" s="157"/>
    </row>
    <row r="46" spans="1:26" ht="16.5" customHeight="1" x14ac:dyDescent="0.2">
      <c r="A46" s="1727"/>
      <c r="B46" s="256" t="s">
        <v>326</v>
      </c>
      <c r="C46" s="264">
        <v>121.1</v>
      </c>
      <c r="D46" s="265">
        <f>121.1-K46</f>
        <v>61.8</v>
      </c>
      <c r="E46" s="265">
        <v>61.8</v>
      </c>
      <c r="F46" s="265"/>
      <c r="G46" s="265">
        <v>61.8</v>
      </c>
      <c r="H46" s="265"/>
      <c r="I46" s="265"/>
      <c r="J46" s="265"/>
      <c r="K46" s="781">
        <v>59.3</v>
      </c>
      <c r="L46" s="783"/>
      <c r="M46" s="784">
        <v>59.3</v>
      </c>
      <c r="N46" s="782"/>
      <c r="O46" s="265"/>
      <c r="P46" s="266">
        <v>2</v>
      </c>
      <c r="Q46" s="267">
        <v>64.7</v>
      </c>
      <c r="R46" s="266">
        <v>8</v>
      </c>
      <c r="S46" s="265">
        <v>121.1</v>
      </c>
      <c r="T46" s="265"/>
      <c r="U46" s="265">
        <v>121.1</v>
      </c>
      <c r="V46" s="266"/>
      <c r="W46" s="267"/>
      <c r="X46" s="268"/>
      <c r="Y46" s="269"/>
      <c r="Z46" s="157"/>
    </row>
    <row r="47" spans="1:26" ht="16.5" customHeight="1" x14ac:dyDescent="0.2">
      <c r="A47" s="1727"/>
      <c r="B47" s="263" t="s">
        <v>327</v>
      </c>
      <c r="C47" s="264">
        <v>1</v>
      </c>
      <c r="D47" s="265"/>
      <c r="E47" s="265"/>
      <c r="F47" s="265"/>
      <c r="G47" s="265"/>
      <c r="H47" s="265"/>
      <c r="I47" s="265"/>
      <c r="J47" s="265"/>
      <c r="K47" s="781">
        <v>1</v>
      </c>
      <c r="L47" s="783"/>
      <c r="M47" s="784">
        <v>1</v>
      </c>
      <c r="N47" s="782"/>
      <c r="O47" s="265"/>
      <c r="P47" s="266">
        <v>1</v>
      </c>
      <c r="Q47" s="267">
        <v>5.9</v>
      </c>
      <c r="R47" s="266">
        <v>2</v>
      </c>
      <c r="S47" s="265">
        <v>1</v>
      </c>
      <c r="T47" s="265">
        <v>1</v>
      </c>
      <c r="U47" s="265"/>
      <c r="V47" s="266"/>
      <c r="W47" s="267"/>
      <c r="X47" s="268"/>
      <c r="Y47" s="269"/>
      <c r="Z47" s="157"/>
    </row>
    <row r="48" spans="1:26" ht="16.5" customHeight="1" x14ac:dyDescent="0.2">
      <c r="A48" s="1727"/>
      <c r="B48" s="263" t="s">
        <v>328</v>
      </c>
      <c r="C48" s="264"/>
      <c r="D48" s="265"/>
      <c r="E48" s="265"/>
      <c r="F48" s="265"/>
      <c r="G48" s="265"/>
      <c r="H48" s="265"/>
      <c r="I48" s="265"/>
      <c r="J48" s="265"/>
      <c r="K48" s="781"/>
      <c r="L48" s="783"/>
      <c r="M48" s="784"/>
      <c r="N48" s="782"/>
      <c r="O48" s="265"/>
      <c r="P48" s="266"/>
      <c r="Q48" s="267"/>
      <c r="R48" s="266"/>
      <c r="S48" s="265"/>
      <c r="T48" s="265"/>
      <c r="U48" s="265"/>
      <c r="V48" s="266"/>
      <c r="W48" s="267"/>
      <c r="X48" s="268"/>
      <c r="Y48" s="269"/>
      <c r="Z48" s="157"/>
    </row>
    <row r="49" spans="1:26" ht="16.5" customHeight="1" x14ac:dyDescent="0.2">
      <c r="A49" s="1727"/>
      <c r="B49" s="263" t="s">
        <v>329</v>
      </c>
      <c r="C49" s="264"/>
      <c r="D49" s="265"/>
      <c r="E49" s="265"/>
      <c r="F49" s="265"/>
      <c r="G49" s="265"/>
      <c r="H49" s="265"/>
      <c r="I49" s="265"/>
      <c r="J49" s="265"/>
      <c r="K49" s="781"/>
      <c r="L49" s="783"/>
      <c r="M49" s="784"/>
      <c r="N49" s="782"/>
      <c r="O49" s="265"/>
      <c r="P49" s="266"/>
      <c r="Q49" s="267"/>
      <c r="R49" s="266"/>
      <c r="S49" s="265"/>
      <c r="T49" s="265"/>
      <c r="U49" s="265"/>
      <c r="V49" s="266"/>
      <c r="W49" s="267"/>
      <c r="X49" s="268"/>
      <c r="Y49" s="269"/>
      <c r="Z49" s="157"/>
    </row>
    <row r="50" spans="1:26" ht="16.5" customHeight="1" x14ac:dyDescent="0.2">
      <c r="A50" s="1727"/>
      <c r="B50" s="263" t="s">
        <v>330</v>
      </c>
      <c r="C50" s="264">
        <v>4</v>
      </c>
      <c r="D50" s="265">
        <v>4</v>
      </c>
      <c r="E50" s="265">
        <v>4</v>
      </c>
      <c r="F50" s="265"/>
      <c r="G50" s="265">
        <v>4</v>
      </c>
      <c r="H50" s="265"/>
      <c r="I50" s="265"/>
      <c r="J50" s="265"/>
      <c r="K50" s="781"/>
      <c r="L50" s="783"/>
      <c r="M50" s="784"/>
      <c r="N50" s="782"/>
      <c r="O50" s="265"/>
      <c r="P50" s="266"/>
      <c r="Q50" s="267"/>
      <c r="R50" s="266">
        <v>2</v>
      </c>
      <c r="S50" s="265">
        <v>4</v>
      </c>
      <c r="T50" s="265">
        <v>0.9</v>
      </c>
      <c r="U50" s="265">
        <v>3.1</v>
      </c>
      <c r="V50" s="266"/>
      <c r="W50" s="267"/>
      <c r="X50" s="268"/>
      <c r="Y50" s="269"/>
      <c r="Z50" s="157"/>
    </row>
    <row r="51" spans="1:26" ht="16.5" customHeight="1" x14ac:dyDescent="0.2">
      <c r="A51" s="1727"/>
      <c r="B51" s="263" t="s">
        <v>331</v>
      </c>
      <c r="C51" s="264"/>
      <c r="D51" s="265"/>
      <c r="E51" s="265"/>
      <c r="F51" s="265"/>
      <c r="G51" s="265"/>
      <c r="H51" s="265"/>
      <c r="I51" s="265"/>
      <c r="J51" s="265"/>
      <c r="K51" s="781"/>
      <c r="L51" s="783"/>
      <c r="M51" s="784"/>
      <c r="N51" s="782"/>
      <c r="O51" s="265"/>
      <c r="P51" s="266"/>
      <c r="Q51" s="267"/>
      <c r="R51" s="266"/>
      <c r="S51" s="265"/>
      <c r="T51" s="265"/>
      <c r="U51" s="265"/>
      <c r="V51" s="266"/>
      <c r="W51" s="267"/>
      <c r="X51" s="268"/>
      <c r="Y51" s="269"/>
      <c r="Z51" s="157"/>
    </row>
    <row r="52" spans="1:26" ht="16.5" customHeight="1" x14ac:dyDescent="0.2">
      <c r="A52" s="1727"/>
      <c r="B52" s="263" t="s">
        <v>332</v>
      </c>
      <c r="C52" s="264">
        <v>1.8</v>
      </c>
      <c r="D52" s="265">
        <v>1.8</v>
      </c>
      <c r="E52" s="265">
        <v>1.8</v>
      </c>
      <c r="F52" s="265"/>
      <c r="G52" s="265">
        <v>1.8</v>
      </c>
      <c r="H52" s="265"/>
      <c r="I52" s="265"/>
      <c r="J52" s="265"/>
      <c r="K52" s="781"/>
      <c r="L52" s="783"/>
      <c r="M52" s="784"/>
      <c r="N52" s="782"/>
      <c r="O52" s="265"/>
      <c r="P52" s="266"/>
      <c r="Q52" s="267"/>
      <c r="R52" s="266">
        <v>1</v>
      </c>
      <c r="S52" s="265">
        <v>1.8</v>
      </c>
      <c r="T52" s="265"/>
      <c r="U52" s="265">
        <v>1.8</v>
      </c>
      <c r="V52" s="266"/>
      <c r="W52" s="267"/>
      <c r="X52" s="268"/>
      <c r="Y52" s="269"/>
      <c r="Z52" s="157"/>
    </row>
    <row r="53" spans="1:26" ht="16.5" customHeight="1" thickBot="1" x14ac:dyDescent="0.25">
      <c r="A53" s="1727"/>
      <c r="B53" s="263" t="s">
        <v>333</v>
      </c>
      <c r="C53" s="793"/>
      <c r="D53" s="794"/>
      <c r="E53" s="794"/>
      <c r="F53" s="794"/>
      <c r="G53" s="794"/>
      <c r="H53" s="794"/>
      <c r="I53" s="794"/>
      <c r="J53" s="794"/>
      <c r="K53" s="1175"/>
      <c r="L53" s="851"/>
      <c r="M53" s="1519"/>
      <c r="N53" s="795"/>
      <c r="O53" s="794"/>
      <c r="P53" s="799"/>
      <c r="Q53" s="798"/>
      <c r="R53" s="799"/>
      <c r="S53" s="794"/>
      <c r="T53" s="794"/>
      <c r="U53" s="794"/>
      <c r="V53" s="799"/>
      <c r="W53" s="798"/>
      <c r="X53" s="800"/>
      <c r="Y53" s="801"/>
      <c r="Z53" s="157"/>
    </row>
    <row r="54" spans="1:26" ht="16.5" customHeight="1" thickTop="1" thickBot="1" x14ac:dyDescent="0.25">
      <c r="A54" s="2092"/>
      <c r="B54" s="802" t="s">
        <v>275</v>
      </c>
      <c r="C54" s="813">
        <f>SUM(C45:C53)-0.1</f>
        <v>167.70000000000002</v>
      </c>
      <c r="D54" s="826">
        <f>SUM(D45:D53)-0.1</f>
        <v>98</v>
      </c>
      <c r="E54" s="826">
        <f>SUM(E45:E53)-0.1</f>
        <v>98</v>
      </c>
      <c r="F54" s="826">
        <f t="shared" ref="F54:R54" si="16">SUM(F45:F53)</f>
        <v>0</v>
      </c>
      <c r="G54" s="826">
        <f>SUM(G45:G53)-0.1</f>
        <v>98</v>
      </c>
      <c r="H54" s="826">
        <f t="shared" si="16"/>
        <v>0</v>
      </c>
      <c r="I54" s="826">
        <f t="shared" si="16"/>
        <v>0</v>
      </c>
      <c r="J54" s="826">
        <f t="shared" si="16"/>
        <v>0</v>
      </c>
      <c r="K54" s="1176">
        <f t="shared" si="16"/>
        <v>69.7</v>
      </c>
      <c r="L54" s="855">
        <f t="shared" si="16"/>
        <v>0</v>
      </c>
      <c r="M54" s="1537">
        <f t="shared" si="16"/>
        <v>69.7</v>
      </c>
      <c r="N54" s="858">
        <f t="shared" si="16"/>
        <v>0</v>
      </c>
      <c r="O54" s="826">
        <f t="shared" si="16"/>
        <v>0</v>
      </c>
      <c r="P54" s="827">
        <f t="shared" si="16"/>
        <v>5</v>
      </c>
      <c r="Q54" s="828">
        <f t="shared" si="16"/>
        <v>93.9</v>
      </c>
      <c r="R54" s="827">
        <f t="shared" si="16"/>
        <v>21</v>
      </c>
      <c r="S54" s="828">
        <f>SUM(S45:S53)-0.1</f>
        <v>167.70000000000002</v>
      </c>
      <c r="T54" s="826">
        <f>SUM(T45:T53)</f>
        <v>1.9</v>
      </c>
      <c r="U54" s="828">
        <f>SUM(U45:U53)-0.1</f>
        <v>165.8</v>
      </c>
      <c r="V54" s="829">
        <f>SUM(V45:V53)</f>
        <v>0</v>
      </c>
      <c r="W54" s="826">
        <f>SUM(W45:W53)</f>
        <v>0</v>
      </c>
      <c r="X54" s="826">
        <f>SUM(X45:X53)</f>
        <v>0</v>
      </c>
      <c r="Y54" s="830">
        <f>SUM(Y45:Y53)</f>
        <v>0</v>
      </c>
      <c r="Z54" s="157"/>
    </row>
    <row r="55" spans="1:26" ht="16.5" customHeight="1" x14ac:dyDescent="0.2">
      <c r="A55" s="2086" t="s">
        <v>334</v>
      </c>
      <c r="B55" s="831" t="s">
        <v>335</v>
      </c>
      <c r="C55" s="1026">
        <v>35.299999999999997</v>
      </c>
      <c r="D55" s="981">
        <v>35.299999999999997</v>
      </c>
      <c r="E55" s="981">
        <v>35.299999999999997</v>
      </c>
      <c r="F55" s="981"/>
      <c r="G55" s="981">
        <v>30.6</v>
      </c>
      <c r="H55" s="981">
        <v>4.7</v>
      </c>
      <c r="I55" s="981"/>
      <c r="J55" s="981"/>
      <c r="K55" s="1177"/>
      <c r="L55" s="1097"/>
      <c r="M55" s="1524"/>
      <c r="N55" s="985"/>
      <c r="O55" s="981"/>
      <c r="P55" s="986">
        <v>11</v>
      </c>
      <c r="Q55" s="987">
        <v>35.299999999999997</v>
      </c>
      <c r="R55" s="986">
        <v>12</v>
      </c>
      <c r="S55" s="987">
        <v>30.6</v>
      </c>
      <c r="T55" s="988">
        <v>2.6</v>
      </c>
      <c r="U55" s="988">
        <v>28</v>
      </c>
      <c r="V55" s="986"/>
      <c r="W55" s="987"/>
      <c r="X55" s="988"/>
      <c r="Y55" s="989"/>
      <c r="Z55" s="157"/>
    </row>
    <row r="56" spans="1:26" ht="16.5" customHeight="1" x14ac:dyDescent="0.2">
      <c r="A56" s="2087"/>
      <c r="B56" s="263" t="s">
        <v>336</v>
      </c>
      <c r="C56" s="979"/>
      <c r="D56" s="939"/>
      <c r="E56" s="939"/>
      <c r="F56" s="939"/>
      <c r="G56" s="939"/>
      <c r="H56" s="939"/>
      <c r="I56" s="939"/>
      <c r="J56" s="939"/>
      <c r="K56" s="940"/>
      <c r="L56" s="1096"/>
      <c r="M56" s="1525"/>
      <c r="N56" s="990"/>
      <c r="O56" s="939"/>
      <c r="P56" s="945"/>
      <c r="Q56" s="944"/>
      <c r="R56" s="945"/>
      <c r="S56" s="944"/>
      <c r="T56" s="944"/>
      <c r="U56" s="944"/>
      <c r="V56" s="945"/>
      <c r="W56" s="944"/>
      <c r="X56" s="946"/>
      <c r="Y56" s="947"/>
      <c r="Z56" s="157"/>
    </row>
    <row r="57" spans="1:26" ht="16.5" customHeight="1" thickBot="1" x14ac:dyDescent="0.25">
      <c r="A57" s="2087"/>
      <c r="B57" s="274" t="s">
        <v>487</v>
      </c>
      <c r="C57" s="1027">
        <v>6.8</v>
      </c>
      <c r="D57" s="1028">
        <v>6.8</v>
      </c>
      <c r="E57" s="1028">
        <v>6.8</v>
      </c>
      <c r="F57" s="939"/>
      <c r="G57" s="939">
        <v>6.8</v>
      </c>
      <c r="H57" s="939"/>
      <c r="I57" s="939"/>
      <c r="J57" s="939"/>
      <c r="K57" s="940"/>
      <c r="L57" s="1096"/>
      <c r="M57" s="1525"/>
      <c r="N57" s="990"/>
      <c r="O57" s="939"/>
      <c r="P57" s="945">
        <v>2</v>
      </c>
      <c r="Q57" s="944">
        <v>6.8</v>
      </c>
      <c r="R57" s="945">
        <v>2</v>
      </c>
      <c r="S57" s="944">
        <v>6.8</v>
      </c>
      <c r="T57" s="944">
        <v>6.8</v>
      </c>
      <c r="U57" s="944"/>
      <c r="V57" s="945"/>
      <c r="W57" s="944"/>
      <c r="X57" s="946"/>
      <c r="Y57" s="947"/>
      <c r="Z57" s="157"/>
    </row>
    <row r="58" spans="1:26" ht="16.5" customHeight="1" thickTop="1" thickBot="1" x14ac:dyDescent="0.25">
      <c r="A58" s="2088"/>
      <c r="B58" s="756" t="s">
        <v>275</v>
      </c>
      <c r="C58" s="1029">
        <f t="shared" ref="C58:J58" si="17">SUM(C55:C57)</f>
        <v>42.099999999999994</v>
      </c>
      <c r="D58" s="1029">
        <f t="shared" si="17"/>
        <v>42.099999999999994</v>
      </c>
      <c r="E58" s="1029">
        <f t="shared" si="17"/>
        <v>42.099999999999994</v>
      </c>
      <c r="F58" s="1030">
        <f t="shared" si="17"/>
        <v>0</v>
      </c>
      <c r="G58" s="1029">
        <f t="shared" si="17"/>
        <v>37.4</v>
      </c>
      <c r="H58" s="1030">
        <f t="shared" si="17"/>
        <v>4.7</v>
      </c>
      <c r="I58" s="1030">
        <f t="shared" si="17"/>
        <v>0</v>
      </c>
      <c r="J58" s="1173">
        <f t="shared" si="17"/>
        <v>0</v>
      </c>
      <c r="K58" s="1178">
        <f>SUM(K55:K57)</f>
        <v>0</v>
      </c>
      <c r="L58" s="1182">
        <f>SUM(L55:L57)</f>
        <v>0</v>
      </c>
      <c r="M58" s="1538">
        <f>SUM(M55:M57)</f>
        <v>0</v>
      </c>
      <c r="N58" s="1030">
        <f t="shared" ref="N58:Y58" si="18">SUM(N55:N57)</f>
        <v>0</v>
      </c>
      <c r="O58" s="1030">
        <f t="shared" si="18"/>
        <v>0</v>
      </c>
      <c r="P58" s="1031">
        <f t="shared" si="18"/>
        <v>13</v>
      </c>
      <c r="Q58" s="1030">
        <f t="shared" si="18"/>
        <v>42.099999999999994</v>
      </c>
      <c r="R58" s="1031">
        <f t="shared" si="18"/>
        <v>14</v>
      </c>
      <c r="S58" s="1030">
        <f t="shared" si="18"/>
        <v>37.4</v>
      </c>
      <c r="T58" s="1030">
        <f t="shared" si="18"/>
        <v>9.4</v>
      </c>
      <c r="U58" s="1030">
        <f t="shared" si="18"/>
        <v>28</v>
      </c>
      <c r="V58" s="1031">
        <f t="shared" si="18"/>
        <v>0</v>
      </c>
      <c r="W58" s="1030">
        <f t="shared" si="18"/>
        <v>0</v>
      </c>
      <c r="X58" s="1030">
        <f t="shared" si="18"/>
        <v>0</v>
      </c>
      <c r="Y58" s="1079">
        <f t="shared" si="18"/>
        <v>0</v>
      </c>
      <c r="Z58" s="157"/>
    </row>
    <row r="59" spans="1:26" ht="16.5" customHeight="1" x14ac:dyDescent="0.2">
      <c r="A59" s="2086" t="s">
        <v>338</v>
      </c>
      <c r="B59" s="263" t="s">
        <v>488</v>
      </c>
      <c r="C59" s="257">
        <v>53.5</v>
      </c>
      <c r="D59" s="257">
        <f>53.5-K59</f>
        <v>47.06</v>
      </c>
      <c r="E59" s="257">
        <v>47.1</v>
      </c>
      <c r="F59" s="258"/>
      <c r="G59" s="257">
        <v>47.1</v>
      </c>
      <c r="H59" s="258"/>
      <c r="I59" s="258"/>
      <c r="J59" s="258"/>
      <c r="K59" s="868">
        <f>644/100</f>
        <v>6.44</v>
      </c>
      <c r="L59" s="789"/>
      <c r="M59" s="790">
        <f>644/100</f>
        <v>6.44</v>
      </c>
      <c r="N59" s="788"/>
      <c r="O59" s="258"/>
      <c r="P59" s="259">
        <v>8</v>
      </c>
      <c r="Q59" s="260">
        <v>53.5</v>
      </c>
      <c r="R59" s="259">
        <v>12</v>
      </c>
      <c r="S59" s="260">
        <f>SUM(T59:U59)-0.1</f>
        <v>53.5</v>
      </c>
      <c r="T59" s="261">
        <v>49.1</v>
      </c>
      <c r="U59" s="261">
        <v>4.5</v>
      </c>
      <c r="V59" s="259"/>
      <c r="W59" s="260"/>
      <c r="X59" s="261"/>
      <c r="Y59" s="262"/>
      <c r="Z59" s="157"/>
    </row>
    <row r="60" spans="1:26" ht="16.5" customHeight="1" x14ac:dyDescent="0.2">
      <c r="A60" s="2087"/>
      <c r="B60" s="256" t="s">
        <v>489</v>
      </c>
      <c r="C60" s="264">
        <v>0</v>
      </c>
      <c r="D60" s="265"/>
      <c r="E60" s="265"/>
      <c r="F60" s="265"/>
      <c r="G60" s="265"/>
      <c r="H60" s="265"/>
      <c r="I60" s="265"/>
      <c r="J60" s="265"/>
      <c r="K60" s="781"/>
      <c r="L60" s="783"/>
      <c r="M60" s="784"/>
      <c r="N60" s="782"/>
      <c r="O60" s="265"/>
      <c r="P60" s="266"/>
      <c r="Q60" s="267"/>
      <c r="R60" s="266"/>
      <c r="S60" s="267"/>
      <c r="T60" s="267"/>
      <c r="U60" s="267"/>
      <c r="V60" s="266"/>
      <c r="W60" s="267"/>
      <c r="X60" s="268"/>
      <c r="Y60" s="269"/>
      <c r="Z60" s="157"/>
    </row>
    <row r="61" spans="1:26" ht="16.5" customHeight="1" thickBot="1" x14ac:dyDescent="0.25">
      <c r="A61" s="2087"/>
      <c r="B61" s="792" t="s">
        <v>490</v>
      </c>
      <c r="C61" s="793">
        <v>5.6</v>
      </c>
      <c r="D61" s="793">
        <v>5.6</v>
      </c>
      <c r="E61" s="793">
        <v>5.6</v>
      </c>
      <c r="F61" s="794"/>
      <c r="G61" s="793">
        <v>5.6</v>
      </c>
      <c r="H61" s="794"/>
      <c r="I61" s="794"/>
      <c r="J61" s="794"/>
      <c r="K61" s="1175"/>
      <c r="L61" s="851"/>
      <c r="M61" s="1519"/>
      <c r="N61" s="795"/>
      <c r="O61" s="794"/>
      <c r="P61" s="799">
        <v>2</v>
      </c>
      <c r="Q61" s="832">
        <v>5.63</v>
      </c>
      <c r="R61" s="799">
        <v>2</v>
      </c>
      <c r="S61" s="798">
        <v>5.6</v>
      </c>
      <c r="T61" s="798">
        <v>5.6</v>
      </c>
      <c r="U61" s="798"/>
      <c r="V61" s="799"/>
      <c r="W61" s="798"/>
      <c r="X61" s="800"/>
      <c r="Y61" s="801"/>
      <c r="Z61" s="157"/>
    </row>
    <row r="62" spans="1:26" ht="16.5" customHeight="1" thickTop="1" thickBot="1" x14ac:dyDescent="0.25">
      <c r="A62" s="2088"/>
      <c r="B62" s="802" t="s">
        <v>275</v>
      </c>
      <c r="C62" s="803">
        <f t="shared" ref="C62:U62" si="19">SUM(C59:C61)</f>
        <v>59.1</v>
      </c>
      <c r="D62" s="804">
        <f t="shared" si="19"/>
        <v>52.660000000000004</v>
      </c>
      <c r="E62" s="804">
        <f t="shared" si="19"/>
        <v>52.7</v>
      </c>
      <c r="F62" s="803">
        <f t="shared" si="19"/>
        <v>0</v>
      </c>
      <c r="G62" s="804">
        <f t="shared" si="19"/>
        <v>52.7</v>
      </c>
      <c r="H62" s="803">
        <f t="shared" si="19"/>
        <v>0</v>
      </c>
      <c r="I62" s="803">
        <f t="shared" si="19"/>
        <v>0</v>
      </c>
      <c r="J62" s="804">
        <f t="shared" si="19"/>
        <v>0</v>
      </c>
      <c r="K62" s="1179">
        <f t="shared" si="19"/>
        <v>6.44</v>
      </c>
      <c r="L62" s="852">
        <f t="shared" si="19"/>
        <v>0</v>
      </c>
      <c r="M62" s="1520">
        <f t="shared" si="19"/>
        <v>6.44</v>
      </c>
      <c r="N62" s="859">
        <f t="shared" si="19"/>
        <v>0</v>
      </c>
      <c r="O62" s="803">
        <f t="shared" si="19"/>
        <v>0</v>
      </c>
      <c r="P62" s="833">
        <f t="shared" si="19"/>
        <v>10</v>
      </c>
      <c r="Q62" s="834">
        <f>SUM(Q59:Q61)</f>
        <v>59.13</v>
      </c>
      <c r="R62" s="833">
        <f t="shared" si="19"/>
        <v>14</v>
      </c>
      <c r="S62" s="834">
        <f>SUM(S59:S61)</f>
        <v>59.1</v>
      </c>
      <c r="T62" s="834">
        <f>SUM(T59:T61)</f>
        <v>54.7</v>
      </c>
      <c r="U62" s="834">
        <f t="shared" si="19"/>
        <v>4.5</v>
      </c>
      <c r="V62" s="805">
        <f>SUM(V59:V61)</f>
        <v>0</v>
      </c>
      <c r="W62" s="803">
        <f>SUM(W59:W61)</f>
        <v>0</v>
      </c>
      <c r="X62" s="803">
        <f>SUM(X59:X61)</f>
        <v>0</v>
      </c>
      <c r="Y62" s="806">
        <f>SUM(Y59:Y61)</f>
        <v>0</v>
      </c>
      <c r="Z62" s="157"/>
    </row>
    <row r="63" spans="1:26" ht="16.5" customHeight="1" x14ac:dyDescent="0.2">
      <c r="A63" s="2089" t="s">
        <v>342</v>
      </c>
      <c r="B63" s="831" t="s">
        <v>343</v>
      </c>
      <c r="C63" s="825">
        <v>14.9</v>
      </c>
      <c r="D63" s="773">
        <v>14.9</v>
      </c>
      <c r="E63" s="773">
        <v>14.6</v>
      </c>
      <c r="F63" s="773"/>
      <c r="G63" s="773">
        <v>14.6</v>
      </c>
      <c r="H63" s="773"/>
      <c r="I63" s="773">
        <v>0.34</v>
      </c>
      <c r="J63" s="773"/>
      <c r="K63" s="1174"/>
      <c r="L63" s="775"/>
      <c r="M63" s="1539"/>
      <c r="N63" s="774"/>
      <c r="O63" s="773"/>
      <c r="P63" s="777">
        <v>2</v>
      </c>
      <c r="Q63" s="776">
        <v>14.6</v>
      </c>
      <c r="R63" s="777">
        <v>2</v>
      </c>
      <c r="S63" s="776">
        <v>14.6</v>
      </c>
      <c r="T63" s="778"/>
      <c r="U63" s="778">
        <v>14.6</v>
      </c>
      <c r="V63" s="777"/>
      <c r="W63" s="776"/>
      <c r="X63" s="778"/>
      <c r="Y63" s="779"/>
      <c r="Z63" s="157"/>
    </row>
    <row r="64" spans="1:26" ht="16.5" customHeight="1" x14ac:dyDescent="0.2">
      <c r="A64" s="2090"/>
      <c r="B64" s="263" t="s">
        <v>344</v>
      </c>
      <c r="C64" s="264">
        <v>4.9000000000000004</v>
      </c>
      <c r="D64" s="265">
        <v>4.9000000000000004</v>
      </c>
      <c r="E64" s="265">
        <v>4.9000000000000004</v>
      </c>
      <c r="F64" s="265"/>
      <c r="G64" s="265">
        <v>4.9000000000000004</v>
      </c>
      <c r="H64" s="265"/>
      <c r="I64" s="265"/>
      <c r="J64" s="265"/>
      <c r="K64" s="781"/>
      <c r="L64" s="783"/>
      <c r="M64" s="784"/>
      <c r="N64" s="782"/>
      <c r="O64" s="265"/>
      <c r="P64" s="266">
        <v>1</v>
      </c>
      <c r="Q64" s="267">
        <v>4.9000000000000004</v>
      </c>
      <c r="R64" s="266">
        <v>1</v>
      </c>
      <c r="S64" s="267">
        <v>4.9000000000000004</v>
      </c>
      <c r="T64" s="267"/>
      <c r="U64" s="267">
        <v>4.9000000000000004</v>
      </c>
      <c r="V64" s="266"/>
      <c r="W64" s="267"/>
      <c r="X64" s="268"/>
      <c r="Y64" s="269"/>
      <c r="Z64" s="157"/>
    </row>
    <row r="65" spans="1:26" ht="16.5" customHeight="1" x14ac:dyDescent="0.2">
      <c r="A65" s="2090"/>
      <c r="B65" s="263" t="s">
        <v>345</v>
      </c>
      <c r="C65" s="264">
        <v>0.7</v>
      </c>
      <c r="D65" s="265">
        <v>0.7</v>
      </c>
      <c r="E65" s="265">
        <v>0.7</v>
      </c>
      <c r="F65" s="265"/>
      <c r="G65" s="265"/>
      <c r="H65" s="265">
        <v>0.7</v>
      </c>
      <c r="I65" s="265"/>
      <c r="J65" s="265"/>
      <c r="K65" s="781"/>
      <c r="L65" s="783"/>
      <c r="M65" s="784"/>
      <c r="N65" s="782"/>
      <c r="O65" s="265"/>
      <c r="P65" s="266">
        <v>1</v>
      </c>
      <c r="Q65" s="267">
        <v>0.7</v>
      </c>
      <c r="R65" s="266"/>
      <c r="S65" s="267"/>
      <c r="T65" s="267"/>
      <c r="U65" s="267"/>
      <c r="V65" s="266"/>
      <c r="W65" s="267"/>
      <c r="X65" s="268"/>
      <c r="Y65" s="269"/>
      <c r="Z65" s="157"/>
    </row>
    <row r="66" spans="1:26" ht="16.5" customHeight="1" x14ac:dyDescent="0.2">
      <c r="A66" s="2090"/>
      <c r="B66" s="256" t="s">
        <v>346</v>
      </c>
      <c r="C66" s="264">
        <v>0</v>
      </c>
      <c r="D66" s="265"/>
      <c r="E66" s="265"/>
      <c r="F66" s="265"/>
      <c r="G66" s="265"/>
      <c r="H66" s="265"/>
      <c r="I66" s="265"/>
      <c r="J66" s="265"/>
      <c r="K66" s="781"/>
      <c r="L66" s="783"/>
      <c r="M66" s="784"/>
      <c r="N66" s="782"/>
      <c r="O66" s="265"/>
      <c r="P66" s="266"/>
      <c r="Q66" s="267"/>
      <c r="R66" s="266"/>
      <c r="S66" s="267"/>
      <c r="T66" s="267"/>
      <c r="U66" s="267"/>
      <c r="V66" s="266"/>
      <c r="W66" s="267"/>
      <c r="X66" s="268"/>
      <c r="Y66" s="269"/>
      <c r="Z66" s="157"/>
    </row>
    <row r="67" spans="1:26" ht="16.5" customHeight="1" x14ac:dyDescent="0.2">
      <c r="A67" s="2090"/>
      <c r="B67" s="256" t="s">
        <v>347</v>
      </c>
      <c r="C67" s="264">
        <v>0</v>
      </c>
      <c r="D67" s="265"/>
      <c r="E67" s="265"/>
      <c r="F67" s="265"/>
      <c r="G67" s="265"/>
      <c r="H67" s="265"/>
      <c r="I67" s="265"/>
      <c r="J67" s="265"/>
      <c r="K67" s="781"/>
      <c r="L67" s="783"/>
      <c r="M67" s="784"/>
      <c r="N67" s="782"/>
      <c r="O67" s="265"/>
      <c r="P67" s="266"/>
      <c r="Q67" s="267"/>
      <c r="R67" s="266"/>
      <c r="S67" s="267"/>
      <c r="T67" s="267"/>
      <c r="U67" s="267"/>
      <c r="V67" s="266"/>
      <c r="W67" s="267"/>
      <c r="X67" s="268"/>
      <c r="Y67" s="269"/>
      <c r="Z67" s="157"/>
    </row>
    <row r="68" spans="1:26" ht="16.5" customHeight="1" x14ac:dyDescent="0.2">
      <c r="A68" s="2090"/>
      <c r="B68" s="256" t="s">
        <v>348</v>
      </c>
      <c r="C68" s="264">
        <v>0</v>
      </c>
      <c r="D68" s="265"/>
      <c r="E68" s="265"/>
      <c r="F68" s="265"/>
      <c r="G68" s="265"/>
      <c r="H68" s="265"/>
      <c r="I68" s="265"/>
      <c r="J68" s="265"/>
      <c r="K68" s="781"/>
      <c r="L68" s="783"/>
      <c r="M68" s="784"/>
      <c r="N68" s="782"/>
      <c r="O68" s="265"/>
      <c r="P68" s="266"/>
      <c r="Q68" s="267"/>
      <c r="R68" s="266"/>
      <c r="S68" s="267"/>
      <c r="T68" s="267"/>
      <c r="U68" s="267"/>
      <c r="V68" s="266"/>
      <c r="W68" s="267"/>
      <c r="X68" s="268"/>
      <c r="Y68" s="269"/>
      <c r="Z68" s="157"/>
    </row>
    <row r="69" spans="1:26" ht="16.5" customHeight="1" thickBot="1" x14ac:dyDescent="0.25">
      <c r="A69" s="2090"/>
      <c r="B69" s="835" t="s">
        <v>349</v>
      </c>
      <c r="C69" s="793">
        <v>398.4</v>
      </c>
      <c r="D69" s="794">
        <v>398.4</v>
      </c>
      <c r="E69" s="794">
        <v>398.1</v>
      </c>
      <c r="F69" s="794"/>
      <c r="G69" s="794">
        <v>398.1</v>
      </c>
      <c r="H69" s="794"/>
      <c r="I69" s="794">
        <v>0.3</v>
      </c>
      <c r="J69" s="794"/>
      <c r="K69" s="1175"/>
      <c r="L69" s="851"/>
      <c r="M69" s="1519"/>
      <c r="N69" s="795"/>
      <c r="O69" s="794"/>
      <c r="P69" s="799">
        <v>8</v>
      </c>
      <c r="Q69" s="798">
        <v>398.1</v>
      </c>
      <c r="R69" s="799">
        <v>8</v>
      </c>
      <c r="S69" s="798">
        <v>398.1</v>
      </c>
      <c r="T69" s="798"/>
      <c r="U69" s="798">
        <v>398.1</v>
      </c>
      <c r="V69" s="799"/>
      <c r="W69" s="798"/>
      <c r="X69" s="800"/>
      <c r="Y69" s="801"/>
      <c r="Z69" s="157"/>
    </row>
    <row r="70" spans="1:26" ht="16.5" customHeight="1" thickTop="1" thickBot="1" x14ac:dyDescent="0.25">
      <c r="A70" s="2091"/>
      <c r="B70" s="802" t="s">
        <v>275</v>
      </c>
      <c r="C70" s="803">
        <f>SUM(C63:C69)</f>
        <v>418.9</v>
      </c>
      <c r="D70" s="804">
        <f>SUM(D63:D69)</f>
        <v>418.9</v>
      </c>
      <c r="E70" s="804">
        <f>SUM(E63:E69)</f>
        <v>418.3</v>
      </c>
      <c r="F70" s="804">
        <f t="shared" ref="F70:Y70" si="20">SUM(F63:F69)</f>
        <v>0</v>
      </c>
      <c r="G70" s="804">
        <f>SUM(G63:G69)</f>
        <v>417.6</v>
      </c>
      <c r="H70" s="804">
        <f t="shared" si="20"/>
        <v>0.7</v>
      </c>
      <c r="I70" s="804">
        <f t="shared" si="20"/>
        <v>0.64</v>
      </c>
      <c r="J70" s="804">
        <f t="shared" si="20"/>
        <v>0</v>
      </c>
      <c r="K70" s="1179">
        <f t="shared" si="20"/>
        <v>0</v>
      </c>
      <c r="L70" s="852">
        <f t="shared" si="20"/>
        <v>0</v>
      </c>
      <c r="M70" s="1520">
        <f t="shared" si="20"/>
        <v>0</v>
      </c>
      <c r="N70" s="859">
        <f t="shared" si="20"/>
        <v>0</v>
      </c>
      <c r="O70" s="804">
        <f t="shared" si="20"/>
        <v>0</v>
      </c>
      <c r="P70" s="833">
        <f t="shared" si="20"/>
        <v>12</v>
      </c>
      <c r="Q70" s="834">
        <f t="shared" si="20"/>
        <v>418.3</v>
      </c>
      <c r="R70" s="833">
        <f t="shared" si="20"/>
        <v>11</v>
      </c>
      <c r="S70" s="834">
        <f t="shared" si="20"/>
        <v>417.6</v>
      </c>
      <c r="T70" s="834">
        <f t="shared" si="20"/>
        <v>0</v>
      </c>
      <c r="U70" s="834">
        <f t="shared" si="20"/>
        <v>417.6</v>
      </c>
      <c r="V70" s="836">
        <f t="shared" si="20"/>
        <v>0</v>
      </c>
      <c r="W70" s="804">
        <f t="shared" si="20"/>
        <v>0</v>
      </c>
      <c r="X70" s="804">
        <f t="shared" si="20"/>
        <v>0</v>
      </c>
      <c r="Y70" s="806">
        <f t="shared" si="20"/>
        <v>0</v>
      </c>
      <c r="Z70" s="157"/>
    </row>
    <row r="71" spans="1:26" ht="16.5" customHeight="1" x14ac:dyDescent="0.2">
      <c r="A71" s="1886" t="s">
        <v>350</v>
      </c>
      <c r="B71" s="263" t="s">
        <v>351</v>
      </c>
      <c r="C71" s="257">
        <v>0.6</v>
      </c>
      <c r="D71" s="258">
        <v>0.6</v>
      </c>
      <c r="E71" s="258">
        <v>0.6</v>
      </c>
      <c r="F71" s="258">
        <v>0.5</v>
      </c>
      <c r="G71" s="258">
        <v>0.1</v>
      </c>
      <c r="H71" s="258"/>
      <c r="I71" s="258"/>
      <c r="J71" s="258"/>
      <c r="K71" s="868"/>
      <c r="L71" s="789"/>
      <c r="M71" s="1540"/>
      <c r="N71" s="1021"/>
      <c r="O71" s="258"/>
      <c r="P71" s="259"/>
      <c r="Q71" s="260"/>
      <c r="R71" s="259"/>
      <c r="S71" s="260"/>
      <c r="T71" s="260"/>
      <c r="U71" s="260"/>
      <c r="V71" s="259"/>
      <c r="W71" s="260"/>
      <c r="X71" s="261"/>
      <c r="Y71" s="262"/>
      <c r="Z71" s="157"/>
    </row>
    <row r="72" spans="1:26" ht="16.5" customHeight="1" x14ac:dyDescent="0.2">
      <c r="A72" s="1727"/>
      <c r="B72" s="263" t="s">
        <v>352</v>
      </c>
      <c r="C72" s="264"/>
      <c r="D72" s="265"/>
      <c r="E72" s="265"/>
      <c r="F72" s="265"/>
      <c r="G72" s="265"/>
      <c r="H72" s="265"/>
      <c r="I72" s="265"/>
      <c r="J72" s="265"/>
      <c r="K72" s="781"/>
      <c r="L72" s="783"/>
      <c r="M72" s="1541"/>
      <c r="N72" s="1022"/>
      <c r="O72" s="265"/>
      <c r="P72" s="266"/>
      <c r="Q72" s="267"/>
      <c r="R72" s="266"/>
      <c r="S72" s="267"/>
      <c r="T72" s="267"/>
      <c r="U72" s="267"/>
      <c r="V72" s="266"/>
      <c r="W72" s="267"/>
      <c r="X72" s="268"/>
      <c r="Y72" s="269"/>
      <c r="Z72" s="157"/>
    </row>
    <row r="73" spans="1:26" ht="16.5" customHeight="1" thickBot="1" x14ac:dyDescent="0.25">
      <c r="A73" s="1727"/>
      <c r="B73" s="256" t="s">
        <v>491</v>
      </c>
      <c r="C73" s="264">
        <v>15</v>
      </c>
      <c r="D73" s="265">
        <v>5</v>
      </c>
      <c r="E73" s="265">
        <v>5</v>
      </c>
      <c r="F73" s="265"/>
      <c r="G73" s="265">
        <v>5</v>
      </c>
      <c r="H73" s="265"/>
      <c r="I73" s="265"/>
      <c r="J73" s="265"/>
      <c r="K73" s="781">
        <v>10</v>
      </c>
      <c r="L73" s="783"/>
      <c r="M73" s="1541">
        <v>10</v>
      </c>
      <c r="N73" s="1022"/>
      <c r="O73" s="265"/>
      <c r="P73" s="266">
        <v>4</v>
      </c>
      <c r="Q73" s="267">
        <v>15</v>
      </c>
      <c r="R73" s="266">
        <v>3</v>
      </c>
      <c r="S73" s="267">
        <v>15</v>
      </c>
      <c r="T73" s="267">
        <v>15</v>
      </c>
      <c r="U73" s="267"/>
      <c r="V73" s="266"/>
      <c r="W73" s="267"/>
      <c r="X73" s="268"/>
      <c r="Y73" s="269"/>
      <c r="Z73" s="157"/>
    </row>
    <row r="74" spans="1:26" ht="16.5" customHeight="1" thickTop="1" thickBot="1" x14ac:dyDescent="0.25">
      <c r="A74" s="2092"/>
      <c r="B74" s="756" t="s">
        <v>275</v>
      </c>
      <c r="C74" s="818">
        <f>SUM(C71:C73)</f>
        <v>15.6</v>
      </c>
      <c r="D74" s="818">
        <f t="shared" ref="D74:Y74" si="21">SUM(D71:D73)</f>
        <v>5.6</v>
      </c>
      <c r="E74" s="818">
        <f t="shared" si="21"/>
        <v>5.6</v>
      </c>
      <c r="F74" s="818">
        <f t="shared" si="21"/>
        <v>0.5</v>
      </c>
      <c r="G74" s="818">
        <f t="shared" si="21"/>
        <v>5.0999999999999996</v>
      </c>
      <c r="H74" s="818">
        <f t="shared" si="21"/>
        <v>0</v>
      </c>
      <c r="I74" s="818">
        <f t="shared" si="21"/>
        <v>0</v>
      </c>
      <c r="J74" s="818">
        <f t="shared" si="21"/>
        <v>0</v>
      </c>
      <c r="K74" s="818">
        <f t="shared" si="21"/>
        <v>10</v>
      </c>
      <c r="L74" s="854">
        <f t="shared" si="21"/>
        <v>0</v>
      </c>
      <c r="M74" s="1542">
        <f t="shared" si="21"/>
        <v>10</v>
      </c>
      <c r="N74" s="818">
        <f t="shared" si="21"/>
        <v>0</v>
      </c>
      <c r="O74" s="818">
        <f t="shared" si="21"/>
        <v>0</v>
      </c>
      <c r="P74" s="818">
        <f t="shared" si="21"/>
        <v>4</v>
      </c>
      <c r="Q74" s="818">
        <f t="shared" si="21"/>
        <v>15</v>
      </c>
      <c r="R74" s="818">
        <f t="shared" si="21"/>
        <v>3</v>
      </c>
      <c r="S74" s="818">
        <f t="shared" si="21"/>
        <v>15</v>
      </c>
      <c r="T74" s="818">
        <f t="shared" si="21"/>
        <v>15</v>
      </c>
      <c r="U74" s="818">
        <f t="shared" si="21"/>
        <v>0</v>
      </c>
      <c r="V74" s="818">
        <f t="shared" si="21"/>
        <v>0</v>
      </c>
      <c r="W74" s="818">
        <f t="shared" si="21"/>
        <v>0</v>
      </c>
      <c r="X74" s="818">
        <f t="shared" si="21"/>
        <v>0</v>
      </c>
      <c r="Y74" s="818">
        <f t="shared" si="21"/>
        <v>0</v>
      </c>
      <c r="Z74" s="157"/>
    </row>
    <row r="75" spans="1:26" ht="16.5" customHeight="1" x14ac:dyDescent="0.2">
      <c r="A75" s="1886" t="s">
        <v>354</v>
      </c>
      <c r="B75" s="256" t="s">
        <v>355</v>
      </c>
      <c r="C75" s="257">
        <v>63.34</v>
      </c>
      <c r="D75" s="258">
        <v>63.3</v>
      </c>
      <c r="E75" s="258">
        <v>48.34</v>
      </c>
      <c r="F75" s="258"/>
      <c r="G75" s="258">
        <v>48.3</v>
      </c>
      <c r="H75" s="258"/>
      <c r="I75" s="258">
        <v>15</v>
      </c>
      <c r="J75" s="258"/>
      <c r="K75" s="868"/>
      <c r="L75" s="789"/>
      <c r="M75" s="1540"/>
      <c r="N75" s="1021"/>
      <c r="O75" s="258"/>
      <c r="P75" s="1307">
        <v>5</v>
      </c>
      <c r="Q75" s="258">
        <v>48.3</v>
      </c>
      <c r="R75" s="1307">
        <v>5</v>
      </c>
      <c r="S75" s="981">
        <v>43.6</v>
      </c>
      <c r="T75" s="1060"/>
      <c r="U75" s="1060">
        <v>43.6</v>
      </c>
      <c r="V75" s="1059">
        <v>1</v>
      </c>
      <c r="W75" s="981">
        <v>8.1999999999999993</v>
      </c>
      <c r="X75" s="1060">
        <v>8.1999999999999993</v>
      </c>
      <c r="Y75" s="1061"/>
      <c r="Z75" s="43"/>
    </row>
    <row r="76" spans="1:26" ht="16.5" customHeight="1" x14ac:dyDescent="0.2">
      <c r="A76" s="1727"/>
      <c r="B76" s="256" t="s">
        <v>492</v>
      </c>
      <c r="C76" s="264">
        <v>716</v>
      </c>
      <c r="D76" s="265">
        <v>708.7</v>
      </c>
      <c r="E76" s="265">
        <v>617.1</v>
      </c>
      <c r="F76" s="265"/>
      <c r="G76" s="265">
        <v>617.1</v>
      </c>
      <c r="H76" s="265"/>
      <c r="I76" s="265">
        <v>91.64</v>
      </c>
      <c r="J76" s="265">
        <v>70</v>
      </c>
      <c r="K76" s="781">
        <v>7.3</v>
      </c>
      <c r="L76" s="783"/>
      <c r="M76" s="1541">
        <v>7.3</v>
      </c>
      <c r="N76" s="1022"/>
      <c r="O76" s="265"/>
      <c r="P76" s="1308">
        <v>23</v>
      </c>
      <c r="Q76" s="265"/>
      <c r="R76" s="1308">
        <v>23</v>
      </c>
      <c r="S76" s="939">
        <v>624.4</v>
      </c>
      <c r="T76" s="939"/>
      <c r="U76" s="939">
        <v>624.4</v>
      </c>
      <c r="V76" s="1062">
        <v>4</v>
      </c>
      <c r="W76" s="939">
        <v>91.6</v>
      </c>
      <c r="X76" s="1063">
        <v>21.6</v>
      </c>
      <c r="Y76" s="1064">
        <v>70</v>
      </c>
      <c r="Z76" s="43"/>
    </row>
    <row r="77" spans="1:26" ht="16.5" customHeight="1" x14ac:dyDescent="0.2">
      <c r="A77" s="1727"/>
      <c r="B77" s="263" t="s">
        <v>357</v>
      </c>
      <c r="C77" s="264">
        <v>11</v>
      </c>
      <c r="D77" s="265">
        <v>11</v>
      </c>
      <c r="E77" s="265"/>
      <c r="F77" s="265"/>
      <c r="G77" s="265"/>
      <c r="H77" s="265"/>
      <c r="I77" s="265">
        <v>11</v>
      </c>
      <c r="J77" s="265"/>
      <c r="K77" s="781"/>
      <c r="L77" s="783"/>
      <c r="M77" s="1541"/>
      <c r="N77" s="1022"/>
      <c r="O77" s="265"/>
      <c r="P77" s="1308"/>
      <c r="Q77" s="265"/>
      <c r="R77" s="1308"/>
      <c r="S77" s="939"/>
      <c r="T77" s="939"/>
      <c r="U77" s="939"/>
      <c r="V77" s="1062">
        <v>1</v>
      </c>
      <c r="W77" s="939">
        <v>11</v>
      </c>
      <c r="X77" s="1065">
        <v>11</v>
      </c>
      <c r="Y77" s="1066"/>
      <c r="Z77" s="43"/>
    </row>
    <row r="78" spans="1:26" ht="16.5" customHeight="1" thickBot="1" x14ac:dyDescent="0.25">
      <c r="A78" s="1727"/>
      <c r="B78" s="792" t="s">
        <v>358</v>
      </c>
      <c r="C78" s="793">
        <v>61.64</v>
      </c>
      <c r="D78" s="794">
        <v>25</v>
      </c>
      <c r="E78" s="794">
        <v>24</v>
      </c>
      <c r="F78" s="265"/>
      <c r="G78" s="265">
        <v>24</v>
      </c>
      <c r="H78" s="265"/>
      <c r="I78" s="265">
        <v>1</v>
      </c>
      <c r="J78" s="265"/>
      <c r="K78" s="1175">
        <v>36.6</v>
      </c>
      <c r="L78" s="783"/>
      <c r="M78" s="1541">
        <v>36.6</v>
      </c>
      <c r="N78" s="1022"/>
      <c r="O78" s="265"/>
      <c r="P78" s="1308">
        <v>2</v>
      </c>
      <c r="Q78" s="265">
        <v>60.6</v>
      </c>
      <c r="R78" s="1308">
        <v>15</v>
      </c>
      <c r="S78" s="1009">
        <v>60.6</v>
      </c>
      <c r="T78" s="939"/>
      <c r="U78" s="939">
        <v>60.6</v>
      </c>
      <c r="V78" s="1062">
        <v>1</v>
      </c>
      <c r="W78" s="1009">
        <v>1</v>
      </c>
      <c r="X78" s="1065">
        <v>1</v>
      </c>
      <c r="Y78" s="1066"/>
      <c r="Z78" s="43"/>
    </row>
    <row r="79" spans="1:26" ht="16.5" customHeight="1" thickTop="1" thickBot="1" x14ac:dyDescent="0.25">
      <c r="A79" s="2092"/>
      <c r="B79" s="802" t="s">
        <v>275</v>
      </c>
      <c r="C79" s="803">
        <f>SUM(C75:C78)</f>
        <v>851.98</v>
      </c>
      <c r="D79" s="803">
        <f>SUM(D75:D78)</f>
        <v>808</v>
      </c>
      <c r="E79" s="803">
        <f t="shared" ref="E79:Y79" si="22">SUM(E75:E78)</f>
        <v>689.44</v>
      </c>
      <c r="F79" s="803">
        <f t="shared" si="22"/>
        <v>0</v>
      </c>
      <c r="G79" s="803">
        <f t="shared" si="22"/>
        <v>689.4</v>
      </c>
      <c r="H79" s="803">
        <f>SUM(H75:H78)</f>
        <v>0</v>
      </c>
      <c r="I79" s="803">
        <f t="shared" si="22"/>
        <v>118.64</v>
      </c>
      <c r="J79" s="804">
        <f t="shared" si="22"/>
        <v>70</v>
      </c>
      <c r="K79" s="859">
        <f>SUM(K75:K78)</f>
        <v>43.9</v>
      </c>
      <c r="L79" s="852">
        <f>SUM(L75:L78)</f>
        <v>0</v>
      </c>
      <c r="M79" s="1543">
        <f t="shared" si="22"/>
        <v>43.9</v>
      </c>
      <c r="N79" s="803">
        <f t="shared" si="22"/>
        <v>0</v>
      </c>
      <c r="O79" s="803">
        <f t="shared" si="22"/>
        <v>0</v>
      </c>
      <c r="P79" s="1067">
        <f>SUM(P75:P78)</f>
        <v>30</v>
      </c>
      <c r="Q79" s="1014">
        <f t="shared" si="22"/>
        <v>108.9</v>
      </c>
      <c r="R79" s="1067">
        <f t="shared" si="22"/>
        <v>43</v>
      </c>
      <c r="S79" s="1014">
        <f t="shared" si="22"/>
        <v>728.6</v>
      </c>
      <c r="T79" s="1014">
        <f t="shared" si="22"/>
        <v>0</v>
      </c>
      <c r="U79" s="1014">
        <f t="shared" si="22"/>
        <v>728.6</v>
      </c>
      <c r="V79" s="1067">
        <f t="shared" si="22"/>
        <v>7</v>
      </c>
      <c r="W79" s="1014">
        <f t="shared" si="22"/>
        <v>111.8</v>
      </c>
      <c r="X79" s="1014">
        <f t="shared" si="22"/>
        <v>41.8</v>
      </c>
      <c r="Y79" s="1068">
        <f t="shared" si="22"/>
        <v>70</v>
      </c>
      <c r="Z79" s="43"/>
    </row>
    <row r="80" spans="1:26" ht="16.5" customHeight="1" x14ac:dyDescent="0.2">
      <c r="A80" s="1886" t="s">
        <v>359</v>
      </c>
      <c r="B80" s="256" t="s">
        <v>266</v>
      </c>
      <c r="C80" s="257"/>
      <c r="D80" s="258"/>
      <c r="E80" s="258"/>
      <c r="F80" s="258"/>
      <c r="G80" s="258"/>
      <c r="H80" s="258"/>
      <c r="I80" s="258"/>
      <c r="J80" s="258"/>
      <c r="K80" s="868"/>
      <c r="L80" s="789"/>
      <c r="M80" s="790"/>
      <c r="N80" s="788"/>
      <c r="O80" s="258"/>
      <c r="P80" s="259"/>
      <c r="Q80" s="260"/>
      <c r="R80" s="259"/>
      <c r="S80" s="260"/>
      <c r="T80" s="261"/>
      <c r="U80" s="261"/>
      <c r="V80" s="259"/>
      <c r="W80" s="260"/>
      <c r="X80" s="261"/>
      <c r="Y80" s="262"/>
      <c r="Z80" s="157"/>
    </row>
    <row r="81" spans="1:27" ht="16.5" customHeight="1" x14ac:dyDescent="0.2">
      <c r="A81" s="1727"/>
      <c r="B81" s="263" t="s">
        <v>267</v>
      </c>
      <c r="C81" s="264">
        <v>51.2</v>
      </c>
      <c r="D81" s="265">
        <v>51.2</v>
      </c>
      <c r="E81" s="265">
        <v>51.2</v>
      </c>
      <c r="F81" s="265"/>
      <c r="G81" s="265">
        <v>51.2</v>
      </c>
      <c r="H81" s="265"/>
      <c r="I81" s="265"/>
      <c r="J81" s="265"/>
      <c r="K81" s="781"/>
      <c r="L81" s="783"/>
      <c r="M81" s="784"/>
      <c r="N81" s="865"/>
      <c r="O81" s="265"/>
      <c r="P81" s="266">
        <v>7</v>
      </c>
      <c r="Q81" s="267">
        <v>57.1</v>
      </c>
      <c r="R81" s="266">
        <v>9</v>
      </c>
      <c r="S81" s="267">
        <v>49.8</v>
      </c>
      <c r="T81" s="267"/>
      <c r="U81" s="267">
        <v>49.8</v>
      </c>
      <c r="V81" s="266"/>
      <c r="W81" s="267"/>
      <c r="X81" s="268"/>
      <c r="Y81" s="269"/>
      <c r="Z81" s="157"/>
    </row>
    <row r="82" spans="1:27" ht="16.5" customHeight="1" x14ac:dyDescent="0.2">
      <c r="A82" s="1727"/>
      <c r="B82" s="263" t="s">
        <v>268</v>
      </c>
      <c r="C82" s="264"/>
      <c r="D82" s="265"/>
      <c r="E82" s="265"/>
      <c r="F82" s="265"/>
      <c r="G82" s="265"/>
      <c r="H82" s="265"/>
      <c r="I82" s="265"/>
      <c r="J82" s="265"/>
      <c r="K82" s="781"/>
      <c r="L82" s="783"/>
      <c r="M82" s="784"/>
      <c r="N82" s="782"/>
      <c r="O82" s="265"/>
      <c r="P82" s="266"/>
      <c r="Q82" s="267"/>
      <c r="R82" s="266"/>
      <c r="S82" s="267"/>
      <c r="T82" s="267"/>
      <c r="U82" s="267"/>
      <c r="V82" s="266"/>
      <c r="W82" s="267"/>
      <c r="X82" s="268"/>
      <c r="Y82" s="269"/>
      <c r="Z82" s="157"/>
    </row>
    <row r="83" spans="1:27" ht="16.5" customHeight="1" x14ac:dyDescent="0.2">
      <c r="A83" s="1727"/>
      <c r="B83" s="263" t="s">
        <v>269</v>
      </c>
      <c r="C83" s="264">
        <v>2</v>
      </c>
      <c r="D83" s="265">
        <v>2</v>
      </c>
      <c r="E83" s="265">
        <v>2</v>
      </c>
      <c r="F83" s="265"/>
      <c r="G83" s="265">
        <v>2</v>
      </c>
      <c r="H83" s="265"/>
      <c r="I83" s="265"/>
      <c r="J83" s="265"/>
      <c r="K83" s="781"/>
      <c r="L83" s="783"/>
      <c r="M83" s="784"/>
      <c r="N83" s="865"/>
      <c r="O83" s="265"/>
      <c r="P83" s="266">
        <v>1</v>
      </c>
      <c r="Q83" s="267">
        <v>2</v>
      </c>
      <c r="R83" s="266">
        <v>1</v>
      </c>
      <c r="S83" s="267">
        <v>2</v>
      </c>
      <c r="T83" s="270"/>
      <c r="U83" s="267">
        <v>2</v>
      </c>
      <c r="V83" s="266"/>
      <c r="W83" s="267"/>
      <c r="X83" s="268"/>
      <c r="Y83" s="269"/>
      <c r="Z83" s="157"/>
    </row>
    <row r="84" spans="1:27" ht="16.5" customHeight="1" x14ac:dyDescent="0.2">
      <c r="A84" s="1727"/>
      <c r="B84" s="263" t="s">
        <v>270</v>
      </c>
      <c r="C84" s="264"/>
      <c r="D84" s="265"/>
      <c r="E84" s="265"/>
      <c r="F84" s="265"/>
      <c r="G84" s="265"/>
      <c r="H84" s="265"/>
      <c r="I84" s="265"/>
      <c r="J84" s="265"/>
      <c r="K84" s="781"/>
      <c r="L84" s="783"/>
      <c r="M84" s="784"/>
      <c r="N84" s="865"/>
      <c r="O84" s="265"/>
      <c r="P84" s="266"/>
      <c r="Q84" s="267"/>
      <c r="R84" s="266"/>
      <c r="S84" s="267"/>
      <c r="T84" s="271"/>
      <c r="U84" s="272"/>
      <c r="V84" s="266"/>
      <c r="W84" s="267"/>
      <c r="X84" s="268"/>
      <c r="Y84" s="269"/>
      <c r="Z84" s="157"/>
    </row>
    <row r="85" spans="1:27" ht="16.5" customHeight="1" x14ac:dyDescent="0.2">
      <c r="A85" s="1727"/>
      <c r="B85" s="263" t="s">
        <v>271</v>
      </c>
      <c r="C85" s="264"/>
      <c r="D85" s="265"/>
      <c r="E85" s="265"/>
      <c r="F85" s="265"/>
      <c r="G85" s="265"/>
      <c r="H85" s="265"/>
      <c r="I85" s="265"/>
      <c r="J85" s="265"/>
      <c r="K85" s="781"/>
      <c r="L85" s="783"/>
      <c r="M85" s="784"/>
      <c r="N85" s="865"/>
      <c r="O85" s="265"/>
      <c r="P85" s="266"/>
      <c r="Q85" s="267"/>
      <c r="R85" s="266"/>
      <c r="S85" s="267"/>
      <c r="T85" s="273"/>
      <c r="U85" s="267"/>
      <c r="V85" s="266"/>
      <c r="W85" s="267"/>
      <c r="X85" s="268"/>
      <c r="Y85" s="269"/>
      <c r="Z85" s="157"/>
    </row>
    <row r="86" spans="1:27" ht="16.5" customHeight="1" x14ac:dyDescent="0.2">
      <c r="A86" s="1727"/>
      <c r="B86" s="263" t="s">
        <v>272</v>
      </c>
      <c r="C86" s="264">
        <v>11</v>
      </c>
      <c r="D86" s="265">
        <v>11</v>
      </c>
      <c r="E86" s="265"/>
      <c r="F86" s="265"/>
      <c r="G86" s="265"/>
      <c r="H86" s="265"/>
      <c r="I86" s="265">
        <v>11</v>
      </c>
      <c r="J86" s="265"/>
      <c r="K86" s="781"/>
      <c r="L86" s="783"/>
      <c r="M86" s="784"/>
      <c r="N86" s="865"/>
      <c r="O86" s="265"/>
      <c r="P86" s="266"/>
      <c r="Q86" s="267"/>
      <c r="R86" s="266"/>
      <c r="S86" s="267"/>
      <c r="T86" s="267"/>
      <c r="U86" s="267"/>
      <c r="V86" s="266">
        <v>2</v>
      </c>
      <c r="W86" s="267">
        <v>11</v>
      </c>
      <c r="X86" s="268"/>
      <c r="Y86" s="269"/>
      <c r="Z86" s="157"/>
    </row>
    <row r="87" spans="1:27" ht="16.5" customHeight="1" thickBot="1" x14ac:dyDescent="0.25">
      <c r="A87" s="1727"/>
      <c r="B87" s="274" t="s">
        <v>273</v>
      </c>
      <c r="C87" s="275"/>
      <c r="D87" s="276"/>
      <c r="E87" s="276"/>
      <c r="F87" s="265"/>
      <c r="G87" s="265"/>
      <c r="H87" s="265"/>
      <c r="I87" s="265"/>
      <c r="J87" s="265"/>
      <c r="K87" s="1180"/>
      <c r="L87" s="783"/>
      <c r="M87" s="784"/>
      <c r="N87" s="865"/>
      <c r="O87" s="265"/>
      <c r="P87" s="266"/>
      <c r="Q87" s="267"/>
      <c r="R87" s="266"/>
      <c r="S87" s="270"/>
      <c r="T87" s="267"/>
      <c r="U87" s="267"/>
      <c r="V87" s="266"/>
      <c r="W87" s="270"/>
      <c r="X87" s="268"/>
      <c r="Y87" s="269"/>
      <c r="Z87" s="157"/>
    </row>
    <row r="88" spans="1:27" ht="16.5" customHeight="1" thickTop="1" thickBot="1" x14ac:dyDescent="0.25">
      <c r="A88" s="1727"/>
      <c r="B88" s="757" t="s">
        <v>275</v>
      </c>
      <c r="C88" s="277">
        <f t="shared" ref="C88:X88" si="23">SUM(C80:C87)</f>
        <v>64.2</v>
      </c>
      <c r="D88" s="278">
        <f t="shared" si="23"/>
        <v>64.2</v>
      </c>
      <c r="E88" s="278">
        <f t="shared" si="23"/>
        <v>53.2</v>
      </c>
      <c r="F88" s="278">
        <f t="shared" si="23"/>
        <v>0</v>
      </c>
      <c r="G88" s="278">
        <f t="shared" si="23"/>
        <v>53.2</v>
      </c>
      <c r="H88" s="278">
        <f t="shared" si="23"/>
        <v>0</v>
      </c>
      <c r="I88" s="278">
        <f t="shared" si="23"/>
        <v>11</v>
      </c>
      <c r="J88" s="278">
        <f t="shared" si="23"/>
        <v>0</v>
      </c>
      <c r="K88" s="860">
        <f t="shared" si="23"/>
        <v>0</v>
      </c>
      <c r="L88" s="856">
        <f t="shared" si="23"/>
        <v>0</v>
      </c>
      <c r="M88" s="1544">
        <f t="shared" si="23"/>
        <v>0</v>
      </c>
      <c r="N88" s="860">
        <f t="shared" si="23"/>
        <v>0</v>
      </c>
      <c r="O88" s="278">
        <f t="shared" si="23"/>
        <v>0</v>
      </c>
      <c r="P88" s="279">
        <f t="shared" si="23"/>
        <v>8</v>
      </c>
      <c r="Q88" s="280">
        <f t="shared" si="23"/>
        <v>59.1</v>
      </c>
      <c r="R88" s="279">
        <f t="shared" si="23"/>
        <v>10</v>
      </c>
      <c r="S88" s="280">
        <f t="shared" si="23"/>
        <v>51.8</v>
      </c>
      <c r="T88" s="280">
        <f t="shared" si="23"/>
        <v>0</v>
      </c>
      <c r="U88" s="280">
        <f t="shared" si="23"/>
        <v>51.8</v>
      </c>
      <c r="V88" s="279">
        <f t="shared" si="23"/>
        <v>2</v>
      </c>
      <c r="W88" s="280">
        <f t="shared" si="23"/>
        <v>11</v>
      </c>
      <c r="X88" s="281">
        <f t="shared" si="23"/>
        <v>0</v>
      </c>
      <c r="Y88" s="436">
        <f>SUM(Y80:Y87)</f>
        <v>0</v>
      </c>
      <c r="Z88" s="157"/>
    </row>
    <row r="89" spans="1:27" ht="16.5" customHeight="1" thickBot="1" x14ac:dyDescent="0.25">
      <c r="A89" s="837" t="s">
        <v>360</v>
      </c>
      <c r="B89" s="838" t="s">
        <v>493</v>
      </c>
      <c r="C89" s="839">
        <v>79.400000000000006</v>
      </c>
      <c r="D89" s="840">
        <v>69.5</v>
      </c>
      <c r="E89" s="840">
        <v>69.5</v>
      </c>
      <c r="F89" s="840">
        <v>0</v>
      </c>
      <c r="G89" s="840">
        <v>69.5</v>
      </c>
      <c r="H89" s="840">
        <v>0</v>
      </c>
      <c r="I89" s="840">
        <v>0</v>
      </c>
      <c r="J89" s="840">
        <v>0</v>
      </c>
      <c r="K89" s="1181">
        <v>9.9</v>
      </c>
      <c r="L89" s="857">
        <v>0</v>
      </c>
      <c r="M89" s="1545">
        <v>9.9</v>
      </c>
      <c r="N89" s="861">
        <v>0</v>
      </c>
      <c r="O89" s="840">
        <v>0</v>
      </c>
      <c r="P89" s="841">
        <v>9</v>
      </c>
      <c r="Q89" s="842">
        <v>79.400000000000006</v>
      </c>
      <c r="R89" s="841">
        <v>9</v>
      </c>
      <c r="S89" s="842">
        <v>10</v>
      </c>
      <c r="T89" s="843">
        <v>0</v>
      </c>
      <c r="U89" s="843">
        <v>79.400000000000006</v>
      </c>
      <c r="V89" s="841">
        <v>0</v>
      </c>
      <c r="W89" s="842">
        <v>0</v>
      </c>
      <c r="X89" s="843">
        <v>0</v>
      </c>
      <c r="Y89" s="844">
        <v>0</v>
      </c>
      <c r="Z89" s="157"/>
    </row>
    <row r="90" spans="1:27" ht="30" customHeight="1" x14ac:dyDescent="0.2">
      <c r="A90" s="1102" t="s">
        <v>274</v>
      </c>
      <c r="B90" s="1101"/>
      <c r="C90" s="845"/>
      <c r="D90" s="157"/>
      <c r="E90" s="157"/>
      <c r="F90" s="157"/>
      <c r="G90" s="157"/>
      <c r="H90" s="157"/>
      <c r="I90" s="157"/>
      <c r="J90" s="157"/>
      <c r="K90" s="157"/>
      <c r="L90" s="157"/>
      <c r="M90" s="157"/>
      <c r="N90" s="157"/>
      <c r="O90" s="157"/>
      <c r="P90" s="846"/>
      <c r="Q90" s="291"/>
      <c r="R90" s="846"/>
      <c r="S90" s="291"/>
      <c r="T90" s="291"/>
      <c r="U90" s="291"/>
      <c r="V90" s="846"/>
      <c r="W90" s="291"/>
      <c r="X90" s="291"/>
      <c r="Y90" s="291"/>
      <c r="Z90" s="157"/>
      <c r="AA90" s="157"/>
    </row>
    <row r="91" spans="1:27" x14ac:dyDescent="0.2">
      <c r="A91" s="847"/>
      <c r="B91" s="847"/>
      <c r="C91" s="848"/>
      <c r="D91" s="157"/>
      <c r="E91" s="157"/>
      <c r="F91" s="157"/>
      <c r="G91" s="157"/>
      <c r="H91" s="157"/>
      <c r="I91" s="157"/>
      <c r="J91" s="157"/>
      <c r="K91" s="157"/>
      <c r="L91" s="157"/>
      <c r="M91" s="157"/>
      <c r="Y91" s="291"/>
      <c r="Z91" s="157"/>
      <c r="AA91" s="157"/>
    </row>
    <row r="92" spans="1:27" ht="16.5" customHeight="1" x14ac:dyDescent="0.2">
      <c r="A92" s="2104"/>
      <c r="B92" s="2105"/>
      <c r="C92" s="2105"/>
      <c r="D92" s="2105"/>
      <c r="E92" s="2105"/>
      <c r="F92" s="2105"/>
      <c r="G92" s="2105"/>
      <c r="H92" s="2105"/>
      <c r="I92" s="2105"/>
      <c r="J92" s="2105"/>
      <c r="K92" s="2105"/>
      <c r="L92" s="2105"/>
      <c r="M92" s="2101"/>
      <c r="N92" s="2101"/>
      <c r="O92" s="2101"/>
      <c r="P92" s="2101"/>
      <c r="Q92" s="2101"/>
      <c r="R92" s="2101"/>
      <c r="S92" s="2101"/>
      <c r="T92" s="2101"/>
      <c r="U92" s="2101"/>
      <c r="V92" s="2101"/>
      <c r="W92" s="2101"/>
      <c r="X92" s="2101"/>
      <c r="Y92" s="2101"/>
      <c r="Z92" s="157"/>
      <c r="AA92" s="157"/>
    </row>
    <row r="93" spans="1:27" ht="16.5" customHeight="1" x14ac:dyDescent="0.2">
      <c r="A93" s="2105"/>
      <c r="B93" s="2105"/>
      <c r="C93" s="2105"/>
      <c r="D93" s="2105"/>
      <c r="E93" s="2105"/>
      <c r="F93" s="2105"/>
      <c r="G93" s="2105"/>
      <c r="H93" s="2105"/>
      <c r="I93" s="2105"/>
      <c r="J93" s="2105"/>
      <c r="K93" s="2105"/>
      <c r="L93" s="2105"/>
      <c r="M93" s="2101"/>
      <c r="N93" s="2101"/>
      <c r="O93" s="2101"/>
      <c r="P93" s="2101"/>
      <c r="Q93" s="2101"/>
      <c r="R93" s="2101"/>
      <c r="S93" s="2101"/>
      <c r="T93" s="2101"/>
      <c r="U93" s="2101"/>
      <c r="V93" s="2101"/>
      <c r="W93" s="2101"/>
      <c r="X93" s="2101"/>
      <c r="Y93" s="2101"/>
      <c r="Z93" s="157"/>
      <c r="AA93" s="157"/>
    </row>
    <row r="94" spans="1:27" ht="16.5" customHeight="1" x14ac:dyDescent="0.2">
      <c r="A94" s="2105"/>
      <c r="B94" s="2105"/>
      <c r="C94" s="2105"/>
      <c r="D94" s="2105"/>
      <c r="E94" s="2105"/>
      <c r="F94" s="2105"/>
      <c r="G94" s="2105"/>
      <c r="H94" s="2105"/>
      <c r="I94" s="2105"/>
      <c r="J94" s="2105"/>
      <c r="K94" s="2105"/>
      <c r="L94" s="2105"/>
      <c r="M94" s="2101"/>
      <c r="N94" s="2101"/>
      <c r="O94" s="2101"/>
      <c r="P94" s="2101"/>
      <c r="Q94" s="2101"/>
      <c r="R94" s="2101"/>
      <c r="S94" s="2101"/>
      <c r="T94" s="2101"/>
      <c r="U94" s="2101"/>
      <c r="V94" s="2101"/>
      <c r="W94" s="2101"/>
      <c r="X94" s="2101"/>
      <c r="Y94" s="2101"/>
      <c r="Z94" s="157"/>
      <c r="AA94" s="157"/>
    </row>
    <row r="95" spans="1:27" x14ac:dyDescent="0.2">
      <c r="A95" s="847"/>
      <c r="B95" s="847"/>
      <c r="C95" s="847"/>
      <c r="D95" s="157"/>
      <c r="E95" s="157"/>
      <c r="F95" s="157"/>
      <c r="G95" s="157"/>
      <c r="H95" s="157"/>
      <c r="I95" s="157"/>
      <c r="J95" s="157"/>
      <c r="K95" s="157"/>
      <c r="L95" s="157"/>
      <c r="M95" s="157"/>
      <c r="N95" s="157"/>
      <c r="O95" s="157"/>
      <c r="P95" s="846"/>
      <c r="Q95" s="291"/>
      <c r="R95" s="846"/>
      <c r="S95" s="291"/>
      <c r="T95" s="291"/>
      <c r="U95" s="291"/>
      <c r="V95" s="846"/>
      <c r="W95" s="291"/>
      <c r="X95" s="291"/>
      <c r="Y95" s="291"/>
      <c r="Z95" s="157"/>
      <c r="AA95" s="157"/>
    </row>
    <row r="96" spans="1:27" x14ac:dyDescent="0.2">
      <c r="A96" s="847"/>
      <c r="B96" s="847"/>
      <c r="C96" s="847"/>
      <c r="D96" s="157"/>
      <c r="E96" s="157"/>
      <c r="F96" s="157"/>
      <c r="G96" s="157"/>
      <c r="H96" s="157"/>
      <c r="I96" s="157"/>
      <c r="J96" s="157"/>
      <c r="K96" s="157"/>
      <c r="L96" s="157"/>
      <c r="M96" s="157"/>
      <c r="N96" s="157"/>
      <c r="O96" s="157"/>
      <c r="P96" s="846"/>
      <c r="Q96" s="291"/>
      <c r="R96" s="846"/>
      <c r="S96" s="291"/>
      <c r="T96" s="291"/>
      <c r="U96" s="291"/>
      <c r="V96" s="846"/>
      <c r="W96" s="291"/>
      <c r="X96" s="291"/>
      <c r="Y96" s="291"/>
      <c r="Z96" s="157"/>
      <c r="AA96" s="157"/>
    </row>
  </sheetData>
  <mergeCells count="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 ref="I1:J1"/>
    <mergeCell ref="A1:H1"/>
    <mergeCell ref="D3:J3"/>
    <mergeCell ref="A59:A62"/>
    <mergeCell ref="A63:A70"/>
    <mergeCell ref="A35:A43"/>
    <mergeCell ref="A22:A25"/>
    <mergeCell ref="A10:B10"/>
    <mergeCell ref="A45:A54"/>
    <mergeCell ref="A55:A58"/>
    <mergeCell ref="A11:B11"/>
    <mergeCell ref="A12:A18"/>
    <mergeCell ref="A26:A29"/>
  </mergeCells>
  <phoneticPr fontId="5"/>
  <printOptions horizontalCentered="1"/>
  <pageMargins left="0.59055118110236227" right="0.59055118110236227" top="0.59055118110236227" bottom="0.39370078740157483" header="0.51181102362204722" footer="0.31496062992125984"/>
  <pageSetup paperSize="9" scale="94" firstPageNumber="36" pageOrder="overThenDown" orientation="portrait" useFirstPageNumber="1" r:id="rId1"/>
  <headerFooter scaleWithDoc="0" alignWithMargins="0">
    <oddHeader>&amp;R&amp;6　　　</oddHeader>
    <oddFooter>&amp;C&amp;14&amp;P</oddFooter>
  </headerFooter>
  <rowBreaks count="1" manualBreakCount="1">
    <brk id="44" max="24" man="1"/>
  </rowBreaks>
  <colBreaks count="1" manualBreakCount="1">
    <brk id="12"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39997558519241921"/>
  </sheetPr>
  <dimension ref="A1:M53"/>
  <sheetViews>
    <sheetView view="pageBreakPreview" zoomScaleNormal="100" zoomScaleSheetLayoutView="100" workbookViewId="0">
      <pane xSplit="2" ySplit="6" topLeftCell="C16" activePane="bottomRight" state="frozen"/>
      <selection activeCell="AA17" sqref="AA17"/>
      <selection pane="topRight" activeCell="AA17" sqref="AA17"/>
      <selection pane="bottomLeft" activeCell="AA17" sqref="AA17"/>
      <selection pane="bottomRight" activeCell="AA17" sqref="AA17"/>
    </sheetView>
  </sheetViews>
  <sheetFormatPr defaultColWidth="9" defaultRowHeight="13.2" x14ac:dyDescent="0.2"/>
  <cols>
    <col min="1" max="1" width="5" style="34" bestFit="1" customWidth="1"/>
    <col min="2" max="2" width="16.33203125" style="34" bestFit="1" customWidth="1"/>
    <col min="3" max="4" width="14" style="34" customWidth="1"/>
    <col min="5" max="5" width="17.77734375" style="34" bestFit="1" customWidth="1"/>
    <col min="6" max="6" width="13.88671875" style="34" bestFit="1" customWidth="1"/>
    <col min="7" max="7" width="15.33203125" style="34" bestFit="1" customWidth="1"/>
    <col min="8" max="8" width="14.77734375" style="34" bestFit="1" customWidth="1"/>
    <col min="9" max="9" width="9.6640625" style="34" bestFit="1" customWidth="1"/>
    <col min="10" max="10" width="14.109375" style="34" bestFit="1" customWidth="1"/>
    <col min="11" max="11" width="15.33203125" style="34" customWidth="1"/>
    <col min="12" max="12" width="12.6640625" style="34" customWidth="1"/>
    <col min="13" max="14" width="9" style="34"/>
    <col min="15" max="15" width="17" style="34" customWidth="1"/>
    <col min="16" max="16384" width="9" style="34"/>
  </cols>
  <sheetData>
    <row r="1" spans="1:13" ht="16.2" x14ac:dyDescent="0.2">
      <c r="A1" s="2130" t="s">
        <v>530</v>
      </c>
      <c r="B1" s="2130"/>
      <c r="C1" s="2130"/>
      <c r="D1" s="2130"/>
      <c r="E1" s="2130"/>
      <c r="F1" s="2130"/>
      <c r="G1" s="116"/>
      <c r="H1" s="116"/>
    </row>
    <row r="2" spans="1:13" ht="13.8" thickBot="1" x14ac:dyDescent="0.25">
      <c r="E2" s="2000"/>
      <c r="F2" s="2000"/>
    </row>
    <row r="3" spans="1:13" ht="13.2" customHeight="1" x14ac:dyDescent="0.2">
      <c r="A3" s="2118" t="s">
        <v>284</v>
      </c>
      <c r="B3" s="2119"/>
      <c r="C3" s="117" t="s">
        <v>514</v>
      </c>
      <c r="D3" s="117" t="s">
        <v>515</v>
      </c>
      <c r="E3" s="1344"/>
      <c r="F3" s="182"/>
      <c r="G3" s="1344"/>
      <c r="H3" s="1345"/>
      <c r="I3" s="2114" t="s">
        <v>516</v>
      </c>
      <c r="J3" s="2115"/>
      <c r="K3" s="96"/>
    </row>
    <row r="4" spans="1:13" ht="22.5" customHeight="1" x14ac:dyDescent="0.2">
      <c r="A4" s="2120"/>
      <c r="B4" s="2023"/>
      <c r="C4" s="118" t="s">
        <v>517</v>
      </c>
      <c r="D4" s="118" t="s">
        <v>518</v>
      </c>
      <c r="E4" s="2125" t="s">
        <v>519</v>
      </c>
      <c r="F4" s="2125" t="s">
        <v>520</v>
      </c>
      <c r="G4" s="2125" t="s">
        <v>521</v>
      </c>
      <c r="H4" s="2125" t="s">
        <v>522</v>
      </c>
      <c r="I4" s="2116"/>
      <c r="J4" s="2117"/>
      <c r="K4" s="96"/>
    </row>
    <row r="5" spans="1:13" ht="41.25" customHeight="1" x14ac:dyDescent="0.2">
      <c r="A5" s="2120"/>
      <c r="B5" s="2023"/>
      <c r="C5" s="119"/>
      <c r="D5" s="119"/>
      <c r="E5" s="2126"/>
      <c r="F5" s="2126"/>
      <c r="G5" s="2131"/>
      <c r="H5" s="2131"/>
      <c r="I5" s="118" t="s">
        <v>523</v>
      </c>
      <c r="J5" s="1546" t="s">
        <v>524</v>
      </c>
      <c r="K5" s="96"/>
      <c r="L5" s="120"/>
    </row>
    <row r="6" spans="1:13" ht="13.8" thickBot="1" x14ac:dyDescent="0.25">
      <c r="A6" s="2121"/>
      <c r="B6" s="2122"/>
      <c r="C6" s="121" t="s">
        <v>30</v>
      </c>
      <c r="D6" s="121" t="s">
        <v>30</v>
      </c>
      <c r="E6" s="122" t="s">
        <v>525</v>
      </c>
      <c r="F6" s="122" t="s">
        <v>526</v>
      </c>
      <c r="G6" s="122" t="s">
        <v>527</v>
      </c>
      <c r="H6" s="122" t="s">
        <v>528</v>
      </c>
      <c r="I6" s="121" t="s">
        <v>529</v>
      </c>
      <c r="J6" s="1547" t="s">
        <v>30</v>
      </c>
      <c r="K6" s="96"/>
    </row>
    <row r="7" spans="1:13" ht="13.8" thickBot="1" x14ac:dyDescent="0.25">
      <c r="A7" s="2120" t="s">
        <v>296</v>
      </c>
      <c r="B7" s="2023"/>
      <c r="C7" s="1548">
        <v>122.7</v>
      </c>
      <c r="D7" s="1548">
        <v>2764.3</v>
      </c>
      <c r="E7" s="1548">
        <v>1772.2</v>
      </c>
      <c r="F7" s="1548">
        <v>27.2</v>
      </c>
      <c r="G7" s="1548">
        <v>548.6</v>
      </c>
      <c r="H7" s="1548">
        <v>416.3</v>
      </c>
      <c r="I7" s="123">
        <v>6095</v>
      </c>
      <c r="J7" s="1549">
        <v>13445</v>
      </c>
      <c r="K7" s="124"/>
      <c r="L7" s="125"/>
      <c r="M7" s="126"/>
    </row>
    <row r="8" spans="1:13" x14ac:dyDescent="0.2">
      <c r="A8" s="2132" t="s">
        <v>297</v>
      </c>
      <c r="B8" s="1994"/>
      <c r="C8" s="1550">
        <v>26.4</v>
      </c>
      <c r="D8" s="1550">
        <v>850.6</v>
      </c>
      <c r="E8" s="127">
        <v>790.5</v>
      </c>
      <c r="F8" s="1550">
        <v>27.2</v>
      </c>
      <c r="G8" s="1550">
        <v>0</v>
      </c>
      <c r="H8" s="127">
        <v>32.799999999999997</v>
      </c>
      <c r="I8" s="127">
        <v>2266</v>
      </c>
      <c r="J8" s="1551">
        <v>4551</v>
      </c>
      <c r="K8" s="124"/>
      <c r="L8" s="125"/>
      <c r="M8" s="126"/>
    </row>
    <row r="9" spans="1:13" x14ac:dyDescent="0.2">
      <c r="A9" s="2123" t="s">
        <v>298</v>
      </c>
      <c r="B9" s="2004"/>
      <c r="C9" s="1552">
        <v>74.5</v>
      </c>
      <c r="D9" s="1552">
        <v>1617</v>
      </c>
      <c r="E9" s="128">
        <v>749.4</v>
      </c>
      <c r="F9" s="1552">
        <v>0</v>
      </c>
      <c r="G9" s="1552">
        <v>484.1</v>
      </c>
      <c r="H9" s="128">
        <v>383.5</v>
      </c>
      <c r="I9" s="128">
        <v>3423</v>
      </c>
      <c r="J9" s="1553">
        <v>8009</v>
      </c>
      <c r="K9" s="124"/>
      <c r="L9" s="125"/>
      <c r="M9" s="126"/>
    </row>
    <row r="10" spans="1:13" ht="13.8" thickBot="1" x14ac:dyDescent="0.25">
      <c r="A10" s="2124" t="s">
        <v>299</v>
      </c>
      <c r="B10" s="2015"/>
      <c r="C10" s="1554">
        <v>21.8</v>
      </c>
      <c r="D10" s="1555">
        <v>296.7</v>
      </c>
      <c r="E10" s="129">
        <v>232.2</v>
      </c>
      <c r="F10" s="1554">
        <v>0</v>
      </c>
      <c r="G10" s="1554">
        <v>64.400000000000006</v>
      </c>
      <c r="H10" s="1554">
        <v>0</v>
      </c>
      <c r="I10" s="129">
        <v>406</v>
      </c>
      <c r="J10" s="1556">
        <v>884</v>
      </c>
      <c r="K10" s="124"/>
      <c r="L10" s="125"/>
      <c r="M10" s="126"/>
    </row>
    <row r="11" spans="1:13" ht="13.2" customHeight="1" x14ac:dyDescent="0.2">
      <c r="A11" s="2127" t="s">
        <v>300</v>
      </c>
      <c r="B11" s="42" t="s">
        <v>301</v>
      </c>
      <c r="C11" s="1550">
        <v>6.9</v>
      </c>
      <c r="D11" s="1550">
        <v>255</v>
      </c>
      <c r="E11" s="127">
        <v>221.3</v>
      </c>
      <c r="F11" s="1550">
        <v>17.100000000000001</v>
      </c>
      <c r="G11" s="1550">
        <v>0</v>
      </c>
      <c r="H11" s="127">
        <v>16.5</v>
      </c>
      <c r="I11" s="127">
        <v>193</v>
      </c>
      <c r="J11" s="1551">
        <v>359</v>
      </c>
      <c r="K11" s="124"/>
      <c r="L11" s="125"/>
      <c r="M11" s="126"/>
    </row>
    <row r="12" spans="1:13" x14ac:dyDescent="0.2">
      <c r="A12" s="2128"/>
      <c r="B12" s="1341" t="s">
        <v>302</v>
      </c>
      <c r="C12" s="1552">
        <v>15.9</v>
      </c>
      <c r="D12" s="1557">
        <v>563.70000000000005</v>
      </c>
      <c r="E12" s="128">
        <v>549.79999999999995</v>
      </c>
      <c r="F12" s="1552">
        <v>0</v>
      </c>
      <c r="G12" s="1552">
        <v>0</v>
      </c>
      <c r="H12" s="128">
        <v>13.9</v>
      </c>
      <c r="I12" s="128">
        <v>755</v>
      </c>
      <c r="J12" s="1553">
        <v>1590</v>
      </c>
      <c r="K12" s="124"/>
      <c r="L12" s="125"/>
      <c r="M12" s="126"/>
    </row>
    <row r="13" spans="1:13" x14ac:dyDescent="0.2">
      <c r="A13" s="2128"/>
      <c r="B13" s="1341" t="s">
        <v>303</v>
      </c>
      <c r="C13" s="1557">
        <v>3.6</v>
      </c>
      <c r="D13" s="1557">
        <v>31.9</v>
      </c>
      <c r="E13" s="130">
        <v>19.399999999999999</v>
      </c>
      <c r="F13" s="1557">
        <v>10.1</v>
      </c>
      <c r="G13" s="1557">
        <v>0</v>
      </c>
      <c r="H13" s="130">
        <v>2.4</v>
      </c>
      <c r="I13" s="130">
        <v>1318</v>
      </c>
      <c r="J13" s="1558">
        <v>2602</v>
      </c>
      <c r="K13" s="124"/>
      <c r="L13" s="125"/>
      <c r="M13" s="126"/>
    </row>
    <row r="14" spans="1:13" x14ac:dyDescent="0.2">
      <c r="A14" s="2128"/>
      <c r="B14" s="1341" t="s">
        <v>298</v>
      </c>
      <c r="C14" s="1557">
        <v>72.7</v>
      </c>
      <c r="D14" s="1557">
        <v>1609.5</v>
      </c>
      <c r="E14" s="1557">
        <v>741.9</v>
      </c>
      <c r="F14" s="1557">
        <v>0</v>
      </c>
      <c r="G14" s="1557">
        <v>484.1</v>
      </c>
      <c r="H14" s="1557">
        <v>383.5</v>
      </c>
      <c r="I14" s="130">
        <v>3306</v>
      </c>
      <c r="J14" s="1558">
        <v>7657</v>
      </c>
      <c r="K14" s="124"/>
      <c r="L14" s="125"/>
      <c r="M14" s="126"/>
    </row>
    <row r="15" spans="1:13" x14ac:dyDescent="0.2">
      <c r="A15" s="2128"/>
      <c r="B15" s="1341" t="s">
        <v>304</v>
      </c>
      <c r="C15" s="1557">
        <v>1.8</v>
      </c>
      <c r="D15" s="1557">
        <v>7.5</v>
      </c>
      <c r="E15" s="130">
        <v>7.5</v>
      </c>
      <c r="F15" s="1557">
        <v>0</v>
      </c>
      <c r="G15" s="1557">
        <v>0</v>
      </c>
      <c r="H15" s="130">
        <v>0</v>
      </c>
      <c r="I15" s="130">
        <v>117</v>
      </c>
      <c r="J15" s="1558">
        <v>352</v>
      </c>
      <c r="K15" s="124"/>
      <c r="L15" s="125"/>
      <c r="M15" s="126"/>
    </row>
    <row r="16" spans="1:13" x14ac:dyDescent="0.2">
      <c r="A16" s="2128"/>
      <c r="B16" s="1341" t="s">
        <v>305</v>
      </c>
      <c r="C16" s="1557">
        <v>18.3</v>
      </c>
      <c r="D16" s="1557">
        <v>292.39999999999998</v>
      </c>
      <c r="E16" s="130">
        <v>228</v>
      </c>
      <c r="F16" s="1557">
        <v>0</v>
      </c>
      <c r="G16" s="1557">
        <v>64.400000000000006</v>
      </c>
      <c r="H16" s="1557">
        <v>0</v>
      </c>
      <c r="I16" s="130">
        <v>296</v>
      </c>
      <c r="J16" s="1558">
        <v>514</v>
      </c>
      <c r="K16" s="124"/>
      <c r="L16" s="125"/>
      <c r="M16" s="126"/>
    </row>
    <row r="17" spans="1:13" ht="13.8" thickBot="1" x14ac:dyDescent="0.25">
      <c r="A17" s="2129"/>
      <c r="B17" s="1343" t="s">
        <v>306</v>
      </c>
      <c r="C17" s="1559">
        <v>3.4</v>
      </c>
      <c r="D17" s="1559">
        <v>4.3</v>
      </c>
      <c r="E17" s="131">
        <v>4.3</v>
      </c>
      <c r="F17" s="1559">
        <v>0</v>
      </c>
      <c r="G17" s="1559">
        <v>0</v>
      </c>
      <c r="H17" s="131">
        <v>0</v>
      </c>
      <c r="I17" s="131">
        <v>110</v>
      </c>
      <c r="J17" s="1560">
        <v>370</v>
      </c>
      <c r="K17" s="124"/>
      <c r="L17" s="125"/>
      <c r="M17" s="126"/>
    </row>
    <row r="18" spans="1:13" s="136" customFormat="1" ht="200.25" customHeight="1" thickBot="1" x14ac:dyDescent="0.25">
      <c r="A18" s="1342"/>
      <c r="B18" s="1561"/>
      <c r="C18" s="133"/>
      <c r="D18" s="1562"/>
      <c r="E18" s="133"/>
      <c r="F18" s="133"/>
      <c r="G18" s="185"/>
      <c r="H18" s="134"/>
      <c r="I18" s="134"/>
      <c r="J18" s="185"/>
      <c r="K18" s="134"/>
      <c r="L18" s="132"/>
      <c r="M18" s="135"/>
    </row>
    <row r="19" spans="1:13" x14ac:dyDescent="0.2">
      <c r="J19" s="183"/>
    </row>
    <row r="20" spans="1:13" x14ac:dyDescent="0.2">
      <c r="C20" s="137"/>
      <c r="D20" s="137"/>
      <c r="E20" s="137"/>
      <c r="F20" s="137"/>
      <c r="G20" s="137"/>
      <c r="H20" s="137"/>
      <c r="I20" s="137"/>
      <c r="J20" s="184"/>
      <c r="K20" s="137"/>
    </row>
    <row r="21" spans="1:13" x14ac:dyDescent="0.2">
      <c r="A21" s="137"/>
      <c r="B21" s="137"/>
      <c r="C21" s="137"/>
      <c r="D21" s="137"/>
      <c r="E21" s="137"/>
      <c r="F21" s="137"/>
      <c r="G21" s="137"/>
      <c r="H21" s="137"/>
      <c r="I21" s="137"/>
      <c r="J21" s="184"/>
      <c r="K21" s="137"/>
    </row>
    <row r="22" spans="1:13" x14ac:dyDescent="0.2">
      <c r="J22" s="136"/>
    </row>
    <row r="23" spans="1:13" x14ac:dyDescent="0.2">
      <c r="J23" s="136"/>
    </row>
    <row r="24" spans="1:13" x14ac:dyDescent="0.2">
      <c r="J24" s="136"/>
    </row>
    <row r="25" spans="1:13" x14ac:dyDescent="0.2">
      <c r="J25" s="136"/>
    </row>
    <row r="26" spans="1:13" x14ac:dyDescent="0.2">
      <c r="J26" s="136"/>
    </row>
    <row r="27" spans="1:13" x14ac:dyDescent="0.2">
      <c r="J27" s="136"/>
    </row>
    <row r="28" spans="1:13" x14ac:dyDescent="0.2">
      <c r="J28" s="136"/>
    </row>
    <row r="29" spans="1:13" x14ac:dyDescent="0.2">
      <c r="J29" s="136"/>
    </row>
    <row r="30" spans="1:13" x14ac:dyDescent="0.2">
      <c r="J30" s="136"/>
    </row>
    <row r="31" spans="1:13" x14ac:dyDescent="0.2">
      <c r="J31" s="136"/>
    </row>
    <row r="32" spans="1:13" x14ac:dyDescent="0.2">
      <c r="J32" s="136"/>
    </row>
    <row r="33" spans="10:10" x14ac:dyDescent="0.2">
      <c r="J33" s="136"/>
    </row>
    <row r="34" spans="10:10" x14ac:dyDescent="0.2">
      <c r="J34" s="136"/>
    </row>
    <row r="35" spans="10:10" x14ac:dyDescent="0.2">
      <c r="J35" s="136"/>
    </row>
    <row r="36" spans="10:10" x14ac:dyDescent="0.2">
      <c r="J36" s="136"/>
    </row>
    <row r="37" spans="10:10" x14ac:dyDescent="0.2">
      <c r="J37" s="136"/>
    </row>
    <row r="38" spans="10:10" x14ac:dyDescent="0.2">
      <c r="J38" s="136"/>
    </row>
    <row r="39" spans="10:10" x14ac:dyDescent="0.2">
      <c r="J39" s="136"/>
    </row>
    <row r="40" spans="10:10" x14ac:dyDescent="0.2">
      <c r="J40" s="136"/>
    </row>
    <row r="41" spans="10:10" x14ac:dyDescent="0.2">
      <c r="J41" s="136"/>
    </row>
    <row r="42" spans="10:10" x14ac:dyDescent="0.2">
      <c r="J42" s="136"/>
    </row>
    <row r="43" spans="10:10" x14ac:dyDescent="0.2">
      <c r="J43" s="136"/>
    </row>
    <row r="44" spans="10:10" x14ac:dyDescent="0.2">
      <c r="J44" s="136"/>
    </row>
    <row r="45" spans="10:10" x14ac:dyDescent="0.2">
      <c r="J45" s="136"/>
    </row>
    <row r="46" spans="10:10" x14ac:dyDescent="0.2">
      <c r="J46" s="136"/>
    </row>
    <row r="47" spans="10:10" x14ac:dyDescent="0.2">
      <c r="J47" s="136"/>
    </row>
    <row r="48" spans="10:10" x14ac:dyDescent="0.2">
      <c r="J48" s="136"/>
    </row>
    <row r="49" spans="10:10" x14ac:dyDescent="0.2">
      <c r="J49" s="136"/>
    </row>
    <row r="50" spans="10:10" x14ac:dyDescent="0.2">
      <c r="J50" s="136"/>
    </row>
    <row r="51" spans="10:10" x14ac:dyDescent="0.2">
      <c r="J51" s="136"/>
    </row>
    <row r="52" spans="10:10" x14ac:dyDescent="0.2">
      <c r="J52" s="136"/>
    </row>
    <row r="53" spans="10:10" x14ac:dyDescent="0.2">
      <c r="J53" s="136"/>
    </row>
  </sheetData>
  <mergeCells count="13">
    <mergeCell ref="A11:A17"/>
    <mergeCell ref="E4:E5"/>
    <mergeCell ref="A1:F1"/>
    <mergeCell ref="G4:G5"/>
    <mergeCell ref="H4:H5"/>
    <mergeCell ref="E2:F2"/>
    <mergeCell ref="A8:B8"/>
    <mergeCell ref="I3:J4"/>
    <mergeCell ref="A3:B6"/>
    <mergeCell ref="A9:B9"/>
    <mergeCell ref="A10:B10"/>
    <mergeCell ref="A7:B7"/>
    <mergeCell ref="F4:F5"/>
  </mergeCells>
  <phoneticPr fontId="8"/>
  <printOptions horizontalCentered="1"/>
  <pageMargins left="0.59055118110236227" right="0.59055118110236227" top="0.59055118110236227" bottom="0.39370078740157483" header="0.51181102362204722" footer="0.31496062992125984"/>
  <pageSetup paperSize="9" firstPageNumber="40" pageOrder="overThenDown" orientation="portrait" useFirstPageNumber="1" r:id="rId1"/>
  <headerFooter scaleWithDoc="0">
    <oddFooter>&amp;C&amp;14&amp;P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22"/>
  <sheetViews>
    <sheetView view="pageBreakPreview" zoomScaleNormal="75" zoomScaleSheetLayoutView="75" workbookViewId="0">
      <pane ySplit="4" topLeftCell="A5" activePane="bottomLeft" state="frozen"/>
      <selection activeCell="AA17" sqref="AA17"/>
      <selection pane="bottomLeft" activeCell="AA17" sqref="AA17"/>
    </sheetView>
  </sheetViews>
  <sheetFormatPr defaultColWidth="9" defaultRowHeight="13.2" x14ac:dyDescent="0.2"/>
  <cols>
    <col min="1" max="1" width="4.21875" style="324" bestFit="1" customWidth="1"/>
    <col min="2" max="2" width="12.77734375" style="324" bestFit="1" customWidth="1"/>
    <col min="3" max="3" width="10.6640625" style="324" customWidth="1"/>
    <col min="4" max="4" width="9.44140625" style="324" customWidth="1"/>
    <col min="5" max="5" width="8.44140625" style="324" customWidth="1"/>
    <col min="6" max="8" width="9.44140625" style="324" customWidth="1"/>
    <col min="9" max="9" width="9.77734375" style="324" bestFit="1" customWidth="1"/>
    <col min="10" max="16384" width="9" style="324"/>
  </cols>
  <sheetData>
    <row r="1" spans="1:10" ht="20.25" customHeight="1" x14ac:dyDescent="0.2">
      <c r="A1" s="2133" t="s">
        <v>531</v>
      </c>
      <c r="B1" s="2133"/>
      <c r="C1" s="2133"/>
      <c r="D1" s="2133"/>
      <c r="E1" s="2133"/>
      <c r="F1" s="2133"/>
      <c r="G1" s="2134"/>
      <c r="H1" s="2134"/>
      <c r="I1" s="2134"/>
    </row>
    <row r="2" spans="1:10" ht="19.5" customHeight="1" thickBot="1" x14ac:dyDescent="0.25">
      <c r="A2" s="870"/>
      <c r="B2" s="870"/>
      <c r="C2" s="870"/>
      <c r="D2" s="870"/>
      <c r="E2" s="870"/>
      <c r="F2" s="870"/>
      <c r="G2" s="871"/>
      <c r="H2" s="871"/>
      <c r="I2" s="1198"/>
    </row>
    <row r="3" spans="1:10" ht="13.8" customHeight="1" thickBot="1" x14ac:dyDescent="0.25">
      <c r="A3" s="2152" t="s">
        <v>284</v>
      </c>
      <c r="B3" s="2153"/>
      <c r="C3" s="2145" t="s">
        <v>532</v>
      </c>
      <c r="D3" s="1346"/>
      <c r="E3" s="1346"/>
      <c r="F3" s="1346"/>
      <c r="G3" s="2138" t="s">
        <v>533</v>
      </c>
      <c r="H3" s="2068"/>
      <c r="I3" s="2139"/>
    </row>
    <row r="4" spans="1:10" ht="60.6" thickBot="1" x14ac:dyDescent="0.25">
      <c r="A4" s="2154"/>
      <c r="B4" s="2081"/>
      <c r="C4" s="2146"/>
      <c r="D4" s="872" t="s">
        <v>534</v>
      </c>
      <c r="E4" s="872" t="s">
        <v>535</v>
      </c>
      <c r="F4" s="872" t="s">
        <v>536</v>
      </c>
      <c r="G4" s="873" t="s">
        <v>537</v>
      </c>
      <c r="H4" s="873" t="s">
        <v>538</v>
      </c>
      <c r="I4" s="874" t="s">
        <v>539</v>
      </c>
    </row>
    <row r="5" spans="1:10" ht="13.8" thickBot="1" x14ac:dyDescent="0.25">
      <c r="A5" s="2147" t="s">
        <v>296</v>
      </c>
      <c r="B5" s="2148"/>
      <c r="C5" s="875">
        <f t="shared" ref="C5:I5" si="0">SUM(C6:C8)</f>
        <v>303</v>
      </c>
      <c r="D5" s="876">
        <f t="shared" si="0"/>
        <v>279</v>
      </c>
      <c r="E5" s="876">
        <f t="shared" si="0"/>
        <v>129</v>
      </c>
      <c r="F5" s="876">
        <f t="shared" si="0"/>
        <v>14</v>
      </c>
      <c r="G5" s="875">
        <f t="shared" si="0"/>
        <v>147</v>
      </c>
      <c r="H5" s="875">
        <f t="shared" si="0"/>
        <v>113</v>
      </c>
      <c r="I5" s="1563">
        <f t="shared" si="0"/>
        <v>43</v>
      </c>
    </row>
    <row r="6" spans="1:10" x14ac:dyDescent="0.2">
      <c r="A6" s="2149" t="s">
        <v>297</v>
      </c>
      <c r="B6" s="2068"/>
      <c r="C6" s="323">
        <f>SUM(C9:C11)</f>
        <v>99</v>
      </c>
      <c r="D6" s="323">
        <f t="shared" ref="D6:I6" si="1">SUM(D9:D11)</f>
        <v>97</v>
      </c>
      <c r="E6" s="323">
        <f>SUM(E9:E11)</f>
        <v>44</v>
      </c>
      <c r="F6" s="323">
        <f>SUM(F9:F11)</f>
        <v>7</v>
      </c>
      <c r="G6" s="323">
        <f t="shared" si="1"/>
        <v>46</v>
      </c>
      <c r="H6" s="323">
        <f t="shared" si="1"/>
        <v>41</v>
      </c>
      <c r="I6" s="1564">
        <f t="shared" si="1"/>
        <v>12</v>
      </c>
    </row>
    <row r="7" spans="1:10" x14ac:dyDescent="0.2">
      <c r="A7" s="2150" t="s">
        <v>298</v>
      </c>
      <c r="B7" s="2066"/>
      <c r="C7" s="877">
        <f t="shared" ref="C7:I7" si="2">SUM(C12:C13)</f>
        <v>118</v>
      </c>
      <c r="D7" s="877">
        <f t="shared" si="2"/>
        <v>100</v>
      </c>
      <c r="E7" s="877">
        <f>SUM(E12:E13)</f>
        <v>50</v>
      </c>
      <c r="F7" s="877">
        <f>SUM(F12:F13)</f>
        <v>6</v>
      </c>
      <c r="G7" s="877">
        <f t="shared" si="2"/>
        <v>56</v>
      </c>
      <c r="H7" s="877">
        <f t="shared" si="2"/>
        <v>41</v>
      </c>
      <c r="I7" s="1565">
        <f t="shared" si="2"/>
        <v>21</v>
      </c>
    </row>
    <row r="8" spans="1:10" ht="13.8" thickBot="1" x14ac:dyDescent="0.25">
      <c r="A8" s="2151" t="s">
        <v>299</v>
      </c>
      <c r="B8" s="2055"/>
      <c r="C8" s="879">
        <f t="shared" ref="C8:I8" si="3">SUM(C14:C15)</f>
        <v>86</v>
      </c>
      <c r="D8" s="879">
        <f t="shared" si="3"/>
        <v>82</v>
      </c>
      <c r="E8" s="879">
        <f>SUM(E14:E15)</f>
        <v>35</v>
      </c>
      <c r="F8" s="879">
        <f>SUM(F14:F15)</f>
        <v>1</v>
      </c>
      <c r="G8" s="879">
        <f t="shared" si="3"/>
        <v>45</v>
      </c>
      <c r="H8" s="879">
        <f t="shared" si="3"/>
        <v>31</v>
      </c>
      <c r="I8" s="1566">
        <f t="shared" si="3"/>
        <v>10</v>
      </c>
    </row>
    <row r="9" spans="1:10" ht="13.2" customHeight="1" x14ac:dyDescent="0.2">
      <c r="A9" s="2142" t="s">
        <v>300</v>
      </c>
      <c r="B9" s="320" t="s">
        <v>301</v>
      </c>
      <c r="C9" s="321">
        <f>SUM(C18,C22,C26)</f>
        <v>21</v>
      </c>
      <c r="D9" s="322">
        <f>SUM(D18,D22,D26)</f>
        <v>20</v>
      </c>
      <c r="E9" s="322">
        <f t="shared" ref="E9:I9" si="4">SUM(E18,E22,E26)</f>
        <v>9</v>
      </c>
      <c r="F9" s="322">
        <f t="shared" si="4"/>
        <v>6</v>
      </c>
      <c r="G9" s="323">
        <f t="shared" si="4"/>
        <v>9</v>
      </c>
      <c r="H9" s="323">
        <f t="shared" si="4"/>
        <v>11</v>
      </c>
      <c r="I9" s="1564">
        <f t="shared" si="4"/>
        <v>1</v>
      </c>
    </row>
    <row r="10" spans="1:10" x14ac:dyDescent="0.2">
      <c r="A10" s="2143"/>
      <c r="B10" s="430" t="s">
        <v>302</v>
      </c>
      <c r="C10" s="880">
        <f t="shared" ref="C10:I10" si="5">SUM(C28,C32,C41)</f>
        <v>42</v>
      </c>
      <c r="D10" s="878">
        <f>SUM(D28,D32,D41)</f>
        <v>42</v>
      </c>
      <c r="E10" s="878">
        <f>SUM(E28,E32,E41)</f>
        <v>19</v>
      </c>
      <c r="F10" s="878">
        <f>SUM(F28,F32,F41)</f>
        <v>1</v>
      </c>
      <c r="G10" s="877">
        <f>SUM(G28,G32,G41)</f>
        <v>17</v>
      </c>
      <c r="H10" s="877">
        <f t="shared" si="5"/>
        <v>19</v>
      </c>
      <c r="I10" s="1565">
        <f t="shared" si="5"/>
        <v>6</v>
      </c>
    </row>
    <row r="11" spans="1:10" x14ac:dyDescent="0.2">
      <c r="A11" s="2143"/>
      <c r="B11" s="430" t="s">
        <v>303</v>
      </c>
      <c r="C11" s="431">
        <f t="shared" ref="C11:I11" si="6">SUM(C51)</f>
        <v>36</v>
      </c>
      <c r="D11" s="432">
        <f t="shared" si="6"/>
        <v>35</v>
      </c>
      <c r="E11" s="432">
        <f>SUM(E51)</f>
        <v>16</v>
      </c>
      <c r="F11" s="432">
        <f>SUM(F51)</f>
        <v>0</v>
      </c>
      <c r="G11" s="433">
        <f t="shared" si="6"/>
        <v>20</v>
      </c>
      <c r="H11" s="433">
        <f t="shared" si="6"/>
        <v>11</v>
      </c>
      <c r="I11" s="1567">
        <f t="shared" si="6"/>
        <v>5</v>
      </c>
    </row>
    <row r="12" spans="1:10" x14ac:dyDescent="0.2">
      <c r="A12" s="2143"/>
      <c r="B12" s="430" t="s">
        <v>298</v>
      </c>
      <c r="C12" s="431">
        <f t="shared" ref="C12:I12" si="7">SUM(C55,C59,C67)</f>
        <v>105</v>
      </c>
      <c r="D12" s="432">
        <f t="shared" si="7"/>
        <v>87</v>
      </c>
      <c r="E12" s="432">
        <f t="shared" si="7"/>
        <v>47</v>
      </c>
      <c r="F12" s="432">
        <f t="shared" si="7"/>
        <v>6</v>
      </c>
      <c r="G12" s="433">
        <f t="shared" si="7"/>
        <v>49</v>
      </c>
      <c r="H12" s="433">
        <f t="shared" si="7"/>
        <v>37</v>
      </c>
      <c r="I12" s="1567">
        <f t="shared" si="7"/>
        <v>19</v>
      </c>
    </row>
    <row r="13" spans="1:10" x14ac:dyDescent="0.2">
      <c r="A13" s="2143"/>
      <c r="B13" s="430" t="s">
        <v>304</v>
      </c>
      <c r="C13" s="431">
        <f t="shared" ref="C13:I13" si="8">SUM(C71)</f>
        <v>13</v>
      </c>
      <c r="D13" s="432">
        <f t="shared" si="8"/>
        <v>13</v>
      </c>
      <c r="E13" s="432">
        <f>SUM(E71)</f>
        <v>3</v>
      </c>
      <c r="F13" s="432">
        <f>SUM(F71)</f>
        <v>0</v>
      </c>
      <c r="G13" s="433">
        <f t="shared" si="8"/>
        <v>7</v>
      </c>
      <c r="H13" s="433">
        <f t="shared" si="8"/>
        <v>4</v>
      </c>
      <c r="I13" s="1567">
        <f t="shared" si="8"/>
        <v>2</v>
      </c>
    </row>
    <row r="14" spans="1:10" x14ac:dyDescent="0.2">
      <c r="A14" s="2143"/>
      <c r="B14" s="430" t="s">
        <v>305</v>
      </c>
      <c r="C14" s="431">
        <f t="shared" ref="C14:I14" si="9">SUM(C76,C85)</f>
        <v>74</v>
      </c>
      <c r="D14" s="432">
        <f t="shared" si="9"/>
        <v>70</v>
      </c>
      <c r="E14" s="432">
        <f>SUM(E76,E85)</f>
        <v>31</v>
      </c>
      <c r="F14" s="432">
        <f>SUM(F76,F85)</f>
        <v>1</v>
      </c>
      <c r="G14" s="433">
        <f t="shared" si="9"/>
        <v>38</v>
      </c>
      <c r="H14" s="433">
        <f t="shared" si="9"/>
        <v>27</v>
      </c>
      <c r="I14" s="1567">
        <f t="shared" si="9"/>
        <v>9</v>
      </c>
    </row>
    <row r="15" spans="1:10" ht="13.8" thickBot="1" x14ac:dyDescent="0.25">
      <c r="A15" s="2144"/>
      <c r="B15" s="881" t="s">
        <v>306</v>
      </c>
      <c r="C15" s="882">
        <f t="shared" ref="C15:I15" si="10">SUM(C86)</f>
        <v>12</v>
      </c>
      <c r="D15" s="883">
        <f t="shared" si="10"/>
        <v>12</v>
      </c>
      <c r="E15" s="883">
        <f>SUM(E86)</f>
        <v>4</v>
      </c>
      <c r="F15" s="883">
        <f>SUM(F86)</f>
        <v>0</v>
      </c>
      <c r="G15" s="884">
        <f t="shared" si="10"/>
        <v>7</v>
      </c>
      <c r="H15" s="884">
        <f t="shared" si="10"/>
        <v>4</v>
      </c>
      <c r="I15" s="1568">
        <f t="shared" si="10"/>
        <v>1</v>
      </c>
    </row>
    <row r="16" spans="1:10" ht="13.2" customHeight="1" x14ac:dyDescent="0.2">
      <c r="A16" s="2155" t="s">
        <v>307</v>
      </c>
      <c r="B16" s="885" t="s">
        <v>308</v>
      </c>
      <c r="C16" s="1569">
        <v>5</v>
      </c>
      <c r="D16" s="1570">
        <v>5</v>
      </c>
      <c r="E16" s="1570"/>
      <c r="F16" s="1570"/>
      <c r="G16" s="1570">
        <v>2</v>
      </c>
      <c r="H16" s="1570">
        <v>2</v>
      </c>
      <c r="I16" s="1571">
        <v>1</v>
      </c>
      <c r="J16" s="955"/>
    </row>
    <row r="17" spans="1:10" ht="13.8" thickBot="1" x14ac:dyDescent="0.25">
      <c r="A17" s="2156"/>
      <c r="B17" s="886" t="s">
        <v>309</v>
      </c>
      <c r="C17" s="1572"/>
      <c r="D17" s="1573"/>
      <c r="E17" s="1573"/>
      <c r="F17" s="1573"/>
      <c r="G17" s="1573"/>
      <c r="H17" s="1573"/>
      <c r="I17" s="1574"/>
      <c r="J17" s="955"/>
    </row>
    <row r="18" spans="1:10" ht="14.4" thickTop="1" thickBot="1" x14ac:dyDescent="0.25">
      <c r="A18" s="2157"/>
      <c r="B18" s="740" t="s">
        <v>275</v>
      </c>
      <c r="C18" s="1575">
        <f>SUM(C16:C17)</f>
        <v>5</v>
      </c>
      <c r="D18" s="1576">
        <f t="shared" ref="D18:I18" si="11">SUM(D16:D17)</f>
        <v>5</v>
      </c>
      <c r="E18" s="1576">
        <f t="shared" si="11"/>
        <v>0</v>
      </c>
      <c r="F18" s="1576">
        <f t="shared" si="11"/>
        <v>0</v>
      </c>
      <c r="G18" s="1576">
        <f t="shared" si="11"/>
        <v>2</v>
      </c>
      <c r="H18" s="1576">
        <f t="shared" si="11"/>
        <v>2</v>
      </c>
      <c r="I18" s="1577">
        <f t="shared" si="11"/>
        <v>1</v>
      </c>
      <c r="J18" s="955"/>
    </row>
    <row r="19" spans="1:10" ht="13.5" customHeight="1" x14ac:dyDescent="0.2">
      <c r="A19" s="2155" t="s">
        <v>310</v>
      </c>
      <c r="B19" s="886" t="s">
        <v>311</v>
      </c>
      <c r="C19" s="1578">
        <v>1</v>
      </c>
      <c r="D19" s="1579">
        <v>1</v>
      </c>
      <c r="E19" s="1579">
        <v>1</v>
      </c>
      <c r="F19" s="1579"/>
      <c r="G19" s="1579"/>
      <c r="H19" s="1579">
        <v>1</v>
      </c>
      <c r="I19" s="1580"/>
      <c r="J19" s="955"/>
    </row>
    <row r="20" spans="1:10" x14ac:dyDescent="0.2">
      <c r="A20" s="2156"/>
      <c r="B20" s="886" t="s">
        <v>312</v>
      </c>
      <c r="C20" s="1581">
        <v>1</v>
      </c>
      <c r="D20" s="892">
        <v>1</v>
      </c>
      <c r="E20" s="892">
        <v>1</v>
      </c>
      <c r="F20" s="892"/>
      <c r="G20" s="892"/>
      <c r="H20" s="892">
        <v>1</v>
      </c>
      <c r="I20" s="1582"/>
      <c r="J20" s="955"/>
    </row>
    <row r="21" spans="1:10" ht="13.8" thickBot="1" x14ac:dyDescent="0.25">
      <c r="A21" s="2156"/>
      <c r="B21" s="886" t="s">
        <v>313</v>
      </c>
      <c r="C21" s="1581">
        <v>2</v>
      </c>
      <c r="D21" s="892">
        <v>2</v>
      </c>
      <c r="E21" s="892">
        <v>2</v>
      </c>
      <c r="F21" s="892"/>
      <c r="G21" s="892">
        <v>1</v>
      </c>
      <c r="H21" s="892">
        <v>1</v>
      </c>
      <c r="I21" s="1582"/>
      <c r="J21" s="955"/>
    </row>
    <row r="22" spans="1:10" ht="14.4" thickTop="1" thickBot="1" x14ac:dyDescent="0.25">
      <c r="A22" s="2157"/>
      <c r="B22" s="740" t="s">
        <v>275</v>
      </c>
      <c r="C22" s="1583">
        <f t="shared" ref="C22:I22" si="12">SUM(C19:C21)</f>
        <v>4</v>
      </c>
      <c r="D22" s="1584">
        <f t="shared" si="12"/>
        <v>4</v>
      </c>
      <c r="E22" s="1585">
        <f t="shared" si="12"/>
        <v>4</v>
      </c>
      <c r="F22" s="1575">
        <f t="shared" si="12"/>
        <v>0</v>
      </c>
      <c r="G22" s="1586">
        <f t="shared" si="12"/>
        <v>1</v>
      </c>
      <c r="H22" s="1586">
        <f t="shared" si="12"/>
        <v>3</v>
      </c>
      <c r="I22" s="1587">
        <f t="shared" si="12"/>
        <v>0</v>
      </c>
      <c r="J22" s="955"/>
    </row>
    <row r="23" spans="1:10" ht="13.2" customHeight="1" x14ac:dyDescent="0.2">
      <c r="A23" s="2155" t="s">
        <v>314</v>
      </c>
      <c r="B23" s="885" t="s">
        <v>315</v>
      </c>
      <c r="C23" s="1588">
        <v>6</v>
      </c>
      <c r="D23" s="1589">
        <v>5</v>
      </c>
      <c r="E23" s="1590">
        <v>1</v>
      </c>
      <c r="F23" s="1591">
        <v>2</v>
      </c>
      <c r="G23" s="1591">
        <v>4</v>
      </c>
      <c r="H23" s="1591">
        <v>2</v>
      </c>
      <c r="I23" s="1592"/>
      <c r="J23" s="955"/>
    </row>
    <row r="24" spans="1:10" x14ac:dyDescent="0.2">
      <c r="A24" s="2156"/>
      <c r="B24" s="887" t="s">
        <v>316</v>
      </c>
      <c r="C24" s="892">
        <v>2</v>
      </c>
      <c r="D24" s="892">
        <v>2</v>
      </c>
      <c r="E24" s="892">
        <v>2</v>
      </c>
      <c r="F24" s="892">
        <v>2</v>
      </c>
      <c r="G24" s="892">
        <v>1</v>
      </c>
      <c r="H24" s="892">
        <v>1</v>
      </c>
      <c r="I24" s="1582"/>
      <c r="J24" s="955"/>
    </row>
    <row r="25" spans="1:10" ht="13.8" thickBot="1" x14ac:dyDescent="0.25">
      <c r="A25" s="2156"/>
      <c r="B25" s="886" t="s">
        <v>317</v>
      </c>
      <c r="C25" s="1581">
        <v>4</v>
      </c>
      <c r="D25" s="892">
        <v>4</v>
      </c>
      <c r="E25" s="892">
        <v>2</v>
      </c>
      <c r="F25" s="892">
        <v>2</v>
      </c>
      <c r="G25" s="892">
        <v>1</v>
      </c>
      <c r="H25" s="892">
        <v>3</v>
      </c>
      <c r="I25" s="1582">
        <v>0</v>
      </c>
      <c r="J25" s="955"/>
    </row>
    <row r="26" spans="1:10" ht="14.4" thickTop="1" thickBot="1" x14ac:dyDescent="0.25">
      <c r="A26" s="2157"/>
      <c r="B26" s="740" t="s">
        <v>5</v>
      </c>
      <c r="C26" s="1575">
        <f>SUM(C23:C25)</f>
        <v>12</v>
      </c>
      <c r="D26" s="1576">
        <f>SUM(D23:D25)</f>
        <v>11</v>
      </c>
      <c r="E26" s="1576">
        <f t="shared" ref="E26:I26" si="13">SUM(E23:E25)</f>
        <v>5</v>
      </c>
      <c r="F26" s="1576">
        <f t="shared" si="13"/>
        <v>6</v>
      </c>
      <c r="G26" s="1576">
        <f t="shared" si="13"/>
        <v>6</v>
      </c>
      <c r="H26" s="1576">
        <f t="shared" si="13"/>
        <v>6</v>
      </c>
      <c r="I26" s="1577">
        <f t="shared" si="13"/>
        <v>0</v>
      </c>
      <c r="J26" s="955"/>
    </row>
    <row r="27" spans="1:10" ht="13.8" customHeight="1" thickBot="1" x14ac:dyDescent="0.25">
      <c r="A27" s="2140" t="s">
        <v>318</v>
      </c>
      <c r="B27" s="741" t="s">
        <v>319</v>
      </c>
      <c r="C27" s="1593">
        <v>27</v>
      </c>
      <c r="D27" s="1579">
        <v>27</v>
      </c>
      <c r="E27" s="1579">
        <v>11</v>
      </c>
      <c r="F27" s="1579">
        <v>1</v>
      </c>
      <c r="G27" s="1579">
        <v>13</v>
      </c>
      <c r="H27" s="1579">
        <v>9</v>
      </c>
      <c r="I27" s="1580">
        <v>5</v>
      </c>
      <c r="J27" s="955"/>
    </row>
    <row r="28" spans="1:10" ht="14.4" thickTop="1" thickBot="1" x14ac:dyDescent="0.25">
      <c r="A28" s="2141"/>
      <c r="B28" s="786" t="s">
        <v>275</v>
      </c>
      <c r="C28" s="1575">
        <f t="shared" ref="C28:I28" si="14">SUM(C27:C27)</f>
        <v>27</v>
      </c>
      <c r="D28" s="1576">
        <f t="shared" si="14"/>
        <v>27</v>
      </c>
      <c r="E28" s="1576">
        <f t="shared" si="14"/>
        <v>11</v>
      </c>
      <c r="F28" s="1576">
        <f t="shared" si="14"/>
        <v>1</v>
      </c>
      <c r="G28" s="1576">
        <f t="shared" si="14"/>
        <v>13</v>
      </c>
      <c r="H28" s="1576">
        <f t="shared" si="14"/>
        <v>9</v>
      </c>
      <c r="I28" s="1577">
        <f t="shared" si="14"/>
        <v>5</v>
      </c>
      <c r="J28" s="955"/>
    </row>
    <row r="29" spans="1:10" ht="13.5" customHeight="1" x14ac:dyDescent="0.2">
      <c r="A29" s="2135" t="s">
        <v>320</v>
      </c>
      <c r="B29" s="888" t="s">
        <v>321</v>
      </c>
      <c r="C29" s="1594">
        <v>2</v>
      </c>
      <c r="D29" s="1595">
        <v>2</v>
      </c>
      <c r="E29" s="1595">
        <v>1</v>
      </c>
      <c r="F29" s="1595">
        <v>0</v>
      </c>
      <c r="G29" s="1595">
        <v>1</v>
      </c>
      <c r="H29" s="1595">
        <v>1</v>
      </c>
      <c r="I29" s="1596">
        <v>0</v>
      </c>
      <c r="J29" s="955"/>
    </row>
    <row r="30" spans="1:10" x14ac:dyDescent="0.2">
      <c r="A30" s="2136"/>
      <c r="B30" s="888" t="s">
        <v>172</v>
      </c>
      <c r="C30" s="1597">
        <v>0</v>
      </c>
      <c r="D30" s="1598">
        <v>0</v>
      </c>
      <c r="E30" s="1598"/>
      <c r="F30" s="1598">
        <v>0</v>
      </c>
      <c r="G30" s="1598">
        <v>0</v>
      </c>
      <c r="H30" s="1598">
        <v>0</v>
      </c>
      <c r="I30" s="1599">
        <v>0</v>
      </c>
      <c r="J30" s="955"/>
    </row>
    <row r="31" spans="1:10" ht="13.8" thickBot="1" x14ac:dyDescent="0.25">
      <c r="A31" s="2136"/>
      <c r="B31" s="888" t="s">
        <v>173</v>
      </c>
      <c r="C31" s="1597">
        <v>0</v>
      </c>
      <c r="D31" s="1598">
        <v>0</v>
      </c>
      <c r="E31" s="1598">
        <v>0</v>
      </c>
      <c r="F31" s="1598">
        <v>0</v>
      </c>
      <c r="G31" s="1598">
        <v>0</v>
      </c>
      <c r="H31" s="1598">
        <v>0</v>
      </c>
      <c r="I31" s="1599">
        <v>0</v>
      </c>
      <c r="J31" s="955"/>
    </row>
    <row r="32" spans="1:10" ht="14.4" thickTop="1" thickBot="1" x14ac:dyDescent="0.25">
      <c r="A32" s="2137"/>
      <c r="B32" s="786" t="s">
        <v>275</v>
      </c>
      <c r="C32" s="1600">
        <f t="shared" ref="C32:I32" si="15">SUM(C29:C31)</f>
        <v>2</v>
      </c>
      <c r="D32" s="1601">
        <f t="shared" si="15"/>
        <v>2</v>
      </c>
      <c r="E32" s="1602">
        <f t="shared" si="15"/>
        <v>1</v>
      </c>
      <c r="F32" s="1602">
        <f t="shared" si="15"/>
        <v>0</v>
      </c>
      <c r="G32" s="1603">
        <f t="shared" si="15"/>
        <v>1</v>
      </c>
      <c r="H32" s="1601">
        <f t="shared" si="15"/>
        <v>1</v>
      </c>
      <c r="I32" s="1604">
        <f t="shared" si="15"/>
        <v>0</v>
      </c>
      <c r="J32" s="955"/>
    </row>
    <row r="33" spans="1:10" ht="13.2" customHeight="1" x14ac:dyDescent="0.2">
      <c r="A33" s="2158" t="s">
        <v>322</v>
      </c>
      <c r="B33" s="886" t="s">
        <v>323</v>
      </c>
      <c r="C33" s="1569">
        <v>8</v>
      </c>
      <c r="D33" s="1605">
        <v>8</v>
      </c>
      <c r="E33" s="1605">
        <v>5</v>
      </c>
      <c r="F33" s="1605"/>
      <c r="G33" s="1605"/>
      <c r="H33" s="1605">
        <v>7</v>
      </c>
      <c r="I33" s="1606">
        <v>1</v>
      </c>
      <c r="J33" s="955"/>
    </row>
    <row r="34" spans="1:10" x14ac:dyDescent="0.2">
      <c r="A34" s="2159"/>
      <c r="B34" s="886" t="s">
        <v>174</v>
      </c>
      <c r="C34" s="1572">
        <v>2</v>
      </c>
      <c r="D34" s="1573">
        <v>2</v>
      </c>
      <c r="E34" s="1573"/>
      <c r="F34" s="1573"/>
      <c r="G34" s="1573">
        <v>1</v>
      </c>
      <c r="H34" s="1573">
        <v>1</v>
      </c>
      <c r="I34" s="1574"/>
      <c r="J34" s="955"/>
    </row>
    <row r="35" spans="1:10" x14ac:dyDescent="0.2">
      <c r="A35" s="2159"/>
      <c r="B35" s="886" t="s">
        <v>175</v>
      </c>
      <c r="C35" s="1572"/>
      <c r="D35" s="1573"/>
      <c r="E35" s="1573"/>
      <c r="F35" s="1573"/>
      <c r="G35" s="1573"/>
      <c r="H35" s="1573"/>
      <c r="I35" s="1574"/>
      <c r="J35" s="955"/>
    </row>
    <row r="36" spans="1:10" x14ac:dyDescent="0.2">
      <c r="A36" s="2159"/>
      <c r="B36" s="886" t="s">
        <v>176</v>
      </c>
      <c r="C36" s="1572">
        <v>2</v>
      </c>
      <c r="D36" s="1573">
        <v>2</v>
      </c>
      <c r="E36" s="1573">
        <v>1</v>
      </c>
      <c r="F36" s="1573"/>
      <c r="G36" s="1573">
        <v>2</v>
      </c>
      <c r="H36" s="1573"/>
      <c r="I36" s="1574"/>
      <c r="J36" s="955"/>
    </row>
    <row r="37" spans="1:10" x14ac:dyDescent="0.2">
      <c r="A37" s="2159"/>
      <c r="B37" s="886" t="s">
        <v>177</v>
      </c>
      <c r="C37" s="1572"/>
      <c r="D37" s="1573"/>
      <c r="E37" s="1573"/>
      <c r="F37" s="1573"/>
      <c r="G37" s="1573"/>
      <c r="H37" s="1573"/>
      <c r="I37" s="1574"/>
      <c r="J37" s="955"/>
    </row>
    <row r="38" spans="1:10" x14ac:dyDescent="0.2">
      <c r="A38" s="2159"/>
      <c r="B38" s="886" t="s">
        <v>178</v>
      </c>
      <c r="C38" s="1572"/>
      <c r="D38" s="1573"/>
      <c r="E38" s="1573"/>
      <c r="F38" s="1573"/>
      <c r="G38" s="1573"/>
      <c r="H38" s="1573"/>
      <c r="I38" s="1574"/>
      <c r="J38" s="955"/>
    </row>
    <row r="39" spans="1:10" x14ac:dyDescent="0.2">
      <c r="A39" s="2159"/>
      <c r="B39" s="886" t="s">
        <v>179</v>
      </c>
      <c r="C39" s="1572"/>
      <c r="D39" s="1573"/>
      <c r="E39" s="1573"/>
      <c r="F39" s="1573"/>
      <c r="G39" s="1573"/>
      <c r="H39" s="1573"/>
      <c r="I39" s="1574"/>
      <c r="J39" s="955"/>
    </row>
    <row r="40" spans="1:10" ht="13.8" thickBot="1" x14ac:dyDescent="0.25">
      <c r="A40" s="2159"/>
      <c r="B40" s="886" t="s">
        <v>180</v>
      </c>
      <c r="C40" s="1572">
        <v>1</v>
      </c>
      <c r="D40" s="1573">
        <v>1</v>
      </c>
      <c r="E40" s="1573">
        <v>1</v>
      </c>
      <c r="F40" s="1573"/>
      <c r="G40" s="1573"/>
      <c r="H40" s="1573">
        <v>1</v>
      </c>
      <c r="I40" s="1574"/>
      <c r="J40" s="955"/>
    </row>
    <row r="41" spans="1:10" ht="14.4" thickTop="1" thickBot="1" x14ac:dyDescent="0.25">
      <c r="A41" s="2160"/>
      <c r="B41" s="786" t="s">
        <v>275</v>
      </c>
      <c r="C41" s="1607">
        <f t="shared" ref="C41:I41" si="16">SUM(C33:C40)</f>
        <v>13</v>
      </c>
      <c r="D41" s="1608">
        <f t="shared" si="16"/>
        <v>13</v>
      </c>
      <c r="E41" s="1608">
        <f>SUM(E33:E40)</f>
        <v>7</v>
      </c>
      <c r="F41" s="1608">
        <f>SUM(F33:F40)</f>
        <v>0</v>
      </c>
      <c r="G41" s="1608">
        <f t="shared" si="16"/>
        <v>3</v>
      </c>
      <c r="H41" s="1608">
        <f t="shared" si="16"/>
        <v>9</v>
      </c>
      <c r="I41" s="1609">
        <f t="shared" si="16"/>
        <v>1</v>
      </c>
      <c r="J41" s="955"/>
    </row>
    <row r="42" spans="1:10" ht="13.2" customHeight="1" x14ac:dyDescent="0.2">
      <c r="A42" s="2155" t="s">
        <v>324</v>
      </c>
      <c r="B42" s="741" t="s">
        <v>325</v>
      </c>
      <c r="C42" s="1593">
        <v>14</v>
      </c>
      <c r="D42" s="1579">
        <v>13</v>
      </c>
      <c r="E42" s="1579">
        <v>7</v>
      </c>
      <c r="F42" s="1579"/>
      <c r="G42" s="1579">
        <v>9</v>
      </c>
      <c r="H42" s="1579">
        <v>4</v>
      </c>
      <c r="I42" s="1580">
        <v>1</v>
      </c>
      <c r="J42" s="955"/>
    </row>
    <row r="43" spans="1:10" x14ac:dyDescent="0.2">
      <c r="A43" s="2156"/>
      <c r="B43" s="889" t="s">
        <v>326</v>
      </c>
      <c r="C43" s="1581">
        <v>4</v>
      </c>
      <c r="D43" s="892">
        <v>4</v>
      </c>
      <c r="E43" s="892">
        <v>3</v>
      </c>
      <c r="F43" s="892"/>
      <c r="G43" s="892">
        <v>1</v>
      </c>
      <c r="H43" s="892">
        <v>1</v>
      </c>
      <c r="I43" s="1582">
        <v>2</v>
      </c>
      <c r="J43" s="955"/>
    </row>
    <row r="44" spans="1:10" x14ac:dyDescent="0.2">
      <c r="A44" s="2156"/>
      <c r="B44" s="886" t="s">
        <v>327</v>
      </c>
      <c r="C44" s="1581">
        <v>4</v>
      </c>
      <c r="D44" s="892">
        <v>4</v>
      </c>
      <c r="E44" s="892">
        <v>1</v>
      </c>
      <c r="F44" s="892"/>
      <c r="G44" s="892">
        <v>1</v>
      </c>
      <c r="H44" s="892">
        <v>1</v>
      </c>
      <c r="I44" s="1582">
        <v>2</v>
      </c>
      <c r="J44" s="955"/>
    </row>
    <row r="45" spans="1:10" x14ac:dyDescent="0.2">
      <c r="A45" s="2156"/>
      <c r="B45" s="886" t="s">
        <v>328</v>
      </c>
      <c r="C45" s="1581">
        <v>1</v>
      </c>
      <c r="D45" s="892">
        <v>1</v>
      </c>
      <c r="E45" s="892">
        <v>0</v>
      </c>
      <c r="F45" s="892"/>
      <c r="G45" s="892">
        <v>1</v>
      </c>
      <c r="H45" s="892">
        <v>0</v>
      </c>
      <c r="I45" s="1582">
        <v>0</v>
      </c>
      <c r="J45" s="955"/>
    </row>
    <row r="46" spans="1:10" x14ac:dyDescent="0.2">
      <c r="A46" s="2156"/>
      <c r="B46" s="886" t="s">
        <v>329</v>
      </c>
      <c r="C46" s="1581">
        <v>4</v>
      </c>
      <c r="D46" s="892">
        <v>4</v>
      </c>
      <c r="E46" s="892">
        <v>0</v>
      </c>
      <c r="F46" s="892"/>
      <c r="G46" s="892">
        <v>2</v>
      </c>
      <c r="H46" s="892">
        <v>2</v>
      </c>
      <c r="I46" s="1582">
        <v>0</v>
      </c>
      <c r="J46" s="955"/>
    </row>
    <row r="47" spans="1:10" x14ac:dyDescent="0.2">
      <c r="A47" s="2156"/>
      <c r="B47" s="886" t="s">
        <v>330</v>
      </c>
      <c r="C47" s="1581">
        <v>2</v>
      </c>
      <c r="D47" s="892">
        <v>2</v>
      </c>
      <c r="E47" s="892">
        <v>1</v>
      </c>
      <c r="F47" s="892"/>
      <c r="G47" s="892">
        <v>2</v>
      </c>
      <c r="H47" s="892">
        <v>0</v>
      </c>
      <c r="I47" s="1582">
        <v>0</v>
      </c>
      <c r="J47" s="955"/>
    </row>
    <row r="48" spans="1:10" x14ac:dyDescent="0.2">
      <c r="A48" s="2156"/>
      <c r="B48" s="886" t="s">
        <v>331</v>
      </c>
      <c r="C48" s="1581">
        <v>3</v>
      </c>
      <c r="D48" s="892">
        <v>3</v>
      </c>
      <c r="E48" s="892">
        <v>2</v>
      </c>
      <c r="F48" s="892"/>
      <c r="G48" s="892">
        <v>2</v>
      </c>
      <c r="H48" s="892">
        <v>1</v>
      </c>
      <c r="I48" s="1582">
        <v>0</v>
      </c>
      <c r="J48" s="955"/>
    </row>
    <row r="49" spans="1:10" x14ac:dyDescent="0.2">
      <c r="A49" s="2156"/>
      <c r="B49" s="886" t="s">
        <v>332</v>
      </c>
      <c r="C49" s="1581">
        <v>2</v>
      </c>
      <c r="D49" s="892">
        <v>2</v>
      </c>
      <c r="E49" s="892">
        <v>1</v>
      </c>
      <c r="F49" s="892"/>
      <c r="G49" s="892">
        <v>0</v>
      </c>
      <c r="H49" s="892">
        <v>2</v>
      </c>
      <c r="I49" s="1582">
        <v>0</v>
      </c>
      <c r="J49" s="955"/>
    </row>
    <row r="50" spans="1:10" ht="13.8" thickBot="1" x14ac:dyDescent="0.25">
      <c r="A50" s="2156"/>
      <c r="B50" s="886" t="s">
        <v>333</v>
      </c>
      <c r="C50" s="1610">
        <v>2</v>
      </c>
      <c r="D50" s="1611">
        <v>2</v>
      </c>
      <c r="E50" s="1611">
        <v>1</v>
      </c>
      <c r="F50" s="1611"/>
      <c r="G50" s="1611">
        <v>2</v>
      </c>
      <c r="H50" s="1611">
        <v>0</v>
      </c>
      <c r="I50" s="1612">
        <v>0</v>
      </c>
      <c r="J50" s="955"/>
    </row>
    <row r="51" spans="1:10" ht="14.4" thickTop="1" thickBot="1" x14ac:dyDescent="0.25">
      <c r="A51" s="2157"/>
      <c r="B51" s="786" t="s">
        <v>275</v>
      </c>
      <c r="C51" s="1575">
        <f t="shared" ref="C51:I51" si="17">SUM(C42,C43:C50)</f>
        <v>36</v>
      </c>
      <c r="D51" s="1576">
        <f t="shared" si="17"/>
        <v>35</v>
      </c>
      <c r="E51" s="1576">
        <f>SUM(E42,E43:E50)</f>
        <v>16</v>
      </c>
      <c r="F51" s="1576">
        <f>SUM(F42,F43:F50)</f>
        <v>0</v>
      </c>
      <c r="G51" s="1576">
        <f t="shared" si="17"/>
        <v>20</v>
      </c>
      <c r="H51" s="1576">
        <f t="shared" si="17"/>
        <v>11</v>
      </c>
      <c r="I51" s="1577">
        <f t="shared" si="17"/>
        <v>5</v>
      </c>
      <c r="J51" s="955"/>
    </row>
    <row r="52" spans="1:10" ht="13.2" customHeight="1" x14ac:dyDescent="0.2">
      <c r="A52" s="2140" t="s">
        <v>334</v>
      </c>
      <c r="B52" s="741" t="s">
        <v>335</v>
      </c>
      <c r="C52" s="1593">
        <v>27</v>
      </c>
      <c r="D52" s="1579">
        <v>27</v>
      </c>
      <c r="E52" s="1579">
        <v>13</v>
      </c>
      <c r="F52" s="1579"/>
      <c r="G52" s="1579">
        <v>11</v>
      </c>
      <c r="H52" s="1579">
        <v>10</v>
      </c>
      <c r="I52" s="1580">
        <v>6</v>
      </c>
      <c r="J52" s="955"/>
    </row>
    <row r="53" spans="1:10" x14ac:dyDescent="0.2">
      <c r="A53" s="2163"/>
      <c r="B53" s="886" t="s">
        <v>336</v>
      </c>
      <c r="C53" s="1581">
        <v>3</v>
      </c>
      <c r="D53" s="892">
        <v>1</v>
      </c>
      <c r="E53" s="892">
        <v>1</v>
      </c>
      <c r="F53" s="892">
        <v>1</v>
      </c>
      <c r="G53" s="892"/>
      <c r="H53" s="892">
        <v>3</v>
      </c>
      <c r="I53" s="1582"/>
      <c r="J53" s="955"/>
    </row>
    <row r="54" spans="1:10" ht="13.8" thickBot="1" x14ac:dyDescent="0.25">
      <c r="A54" s="2163"/>
      <c r="B54" s="886" t="s">
        <v>337</v>
      </c>
      <c r="C54" s="1581">
        <v>19</v>
      </c>
      <c r="D54" s="892">
        <v>8</v>
      </c>
      <c r="E54" s="892">
        <v>9</v>
      </c>
      <c r="F54" s="892"/>
      <c r="G54" s="892">
        <v>16</v>
      </c>
      <c r="H54" s="892">
        <v>2</v>
      </c>
      <c r="I54" s="1582">
        <v>1</v>
      </c>
      <c r="J54" s="955"/>
    </row>
    <row r="55" spans="1:10" ht="14.4" thickTop="1" thickBot="1" x14ac:dyDescent="0.25">
      <c r="A55" s="2141"/>
      <c r="B55" s="786" t="s">
        <v>275</v>
      </c>
      <c r="C55" s="1575">
        <f>SUM(C52:C54)</f>
        <v>49</v>
      </c>
      <c r="D55" s="1576">
        <f t="shared" ref="D55:I55" si="18">SUM(D52:D54)</f>
        <v>36</v>
      </c>
      <c r="E55" s="1576">
        <f>SUM(E52:E54)</f>
        <v>23</v>
      </c>
      <c r="F55" s="1576">
        <f>SUM(F52:F54)</f>
        <v>1</v>
      </c>
      <c r="G55" s="1576">
        <f t="shared" si="18"/>
        <v>27</v>
      </c>
      <c r="H55" s="1576">
        <f t="shared" si="18"/>
        <v>15</v>
      </c>
      <c r="I55" s="1577">
        <f t="shared" si="18"/>
        <v>7</v>
      </c>
      <c r="J55" s="955"/>
    </row>
    <row r="56" spans="1:10" ht="13.2" customHeight="1" x14ac:dyDescent="0.2">
      <c r="A56" s="2164" t="s">
        <v>338</v>
      </c>
      <c r="B56" s="886" t="s">
        <v>339</v>
      </c>
      <c r="C56" s="1594">
        <v>11</v>
      </c>
      <c r="D56" s="1595">
        <v>11</v>
      </c>
      <c r="E56" s="1595">
        <v>7</v>
      </c>
      <c r="F56" s="1613"/>
      <c r="G56" s="1595">
        <v>2</v>
      </c>
      <c r="H56" s="1595">
        <v>8</v>
      </c>
      <c r="I56" s="1596">
        <v>1</v>
      </c>
      <c r="J56" s="955"/>
    </row>
    <row r="57" spans="1:10" x14ac:dyDescent="0.2">
      <c r="A57" s="2165"/>
      <c r="B57" s="889" t="s">
        <v>340</v>
      </c>
      <c r="C57" s="1597">
        <v>1</v>
      </c>
      <c r="D57" s="1598">
        <v>1</v>
      </c>
      <c r="E57" s="1614"/>
      <c r="F57" s="1614"/>
      <c r="G57" s="1598">
        <v>1</v>
      </c>
      <c r="H57" s="1614"/>
      <c r="I57" s="1615"/>
      <c r="J57" s="955"/>
    </row>
    <row r="58" spans="1:10" ht="13.8" thickBot="1" x14ac:dyDescent="0.25">
      <c r="A58" s="2165"/>
      <c r="B58" s="886" t="s">
        <v>341</v>
      </c>
      <c r="C58" s="1597"/>
      <c r="D58" s="1598"/>
      <c r="E58" s="1598"/>
      <c r="F58" s="1598"/>
      <c r="G58" s="1598"/>
      <c r="H58" s="1598"/>
      <c r="I58" s="1615"/>
      <c r="J58" s="955"/>
    </row>
    <row r="59" spans="1:10" ht="14.4" thickTop="1" thickBot="1" x14ac:dyDescent="0.25">
      <c r="A59" s="2166"/>
      <c r="B59" s="786" t="s">
        <v>275</v>
      </c>
      <c r="C59" s="1575">
        <f t="shared" ref="C59:H59" si="19">SUM(C56:C58)</f>
        <v>12</v>
      </c>
      <c r="D59" s="1576">
        <f t="shared" si="19"/>
        <v>12</v>
      </c>
      <c r="E59" s="1576">
        <f t="shared" si="19"/>
        <v>7</v>
      </c>
      <c r="F59" s="1576">
        <f>SUM(F56:F58)</f>
        <v>0</v>
      </c>
      <c r="G59" s="1576">
        <f t="shared" si="19"/>
        <v>3</v>
      </c>
      <c r="H59" s="1576">
        <f t="shared" si="19"/>
        <v>8</v>
      </c>
      <c r="I59" s="1577">
        <f>SUM(I56)</f>
        <v>1</v>
      </c>
      <c r="J59" s="955"/>
    </row>
    <row r="60" spans="1:10" ht="13.2" customHeight="1" x14ac:dyDescent="0.2">
      <c r="A60" s="2167" t="s">
        <v>342</v>
      </c>
      <c r="B60" s="886" t="s">
        <v>343</v>
      </c>
      <c r="C60" s="1616">
        <v>16</v>
      </c>
      <c r="D60" s="1617">
        <v>16</v>
      </c>
      <c r="E60" s="1617">
        <v>10</v>
      </c>
      <c r="F60" s="1617"/>
      <c r="G60" s="1617">
        <v>4</v>
      </c>
      <c r="H60" s="1617">
        <v>8</v>
      </c>
      <c r="I60" s="1618">
        <v>4</v>
      </c>
      <c r="J60" s="955"/>
    </row>
    <row r="61" spans="1:10" x14ac:dyDescent="0.2">
      <c r="A61" s="2163"/>
      <c r="B61" s="886" t="s">
        <v>344</v>
      </c>
      <c r="C61" s="1572">
        <v>5</v>
      </c>
      <c r="D61" s="1573">
        <v>5</v>
      </c>
      <c r="E61" s="1573">
        <v>1</v>
      </c>
      <c r="F61" s="1573">
        <v>0</v>
      </c>
      <c r="G61" s="1573">
        <v>4</v>
      </c>
      <c r="H61" s="1573">
        <v>1</v>
      </c>
      <c r="I61" s="1574">
        <v>0</v>
      </c>
      <c r="J61" s="955"/>
    </row>
    <row r="62" spans="1:10" x14ac:dyDescent="0.2">
      <c r="A62" s="2163"/>
      <c r="B62" s="886" t="s">
        <v>345</v>
      </c>
      <c r="C62" s="1572">
        <v>11</v>
      </c>
      <c r="D62" s="1573">
        <v>6</v>
      </c>
      <c r="E62" s="1573">
        <v>1</v>
      </c>
      <c r="F62" s="1573">
        <v>4</v>
      </c>
      <c r="G62" s="1573">
        <v>5</v>
      </c>
      <c r="H62" s="1573">
        <v>2</v>
      </c>
      <c r="I62" s="1574">
        <v>4</v>
      </c>
      <c r="J62" s="955"/>
    </row>
    <row r="63" spans="1:10" x14ac:dyDescent="0.2">
      <c r="A63" s="2163"/>
      <c r="B63" s="889" t="s">
        <v>346</v>
      </c>
      <c r="C63" s="1619"/>
      <c r="D63" s="1573"/>
      <c r="E63" s="1573"/>
      <c r="F63" s="1573"/>
      <c r="G63" s="1573"/>
      <c r="H63" s="1573"/>
      <c r="I63" s="1574"/>
      <c r="J63" s="955"/>
    </row>
    <row r="64" spans="1:10" x14ac:dyDescent="0.2">
      <c r="A64" s="2163"/>
      <c r="B64" s="890" t="s">
        <v>347</v>
      </c>
      <c r="C64" s="1572"/>
      <c r="D64" s="1573"/>
      <c r="E64" s="1573"/>
      <c r="F64" s="1573"/>
      <c r="G64" s="1573"/>
      <c r="H64" s="1573"/>
      <c r="I64" s="1574"/>
      <c r="J64" s="955"/>
    </row>
    <row r="65" spans="1:10" x14ac:dyDescent="0.2">
      <c r="A65" s="2163"/>
      <c r="B65" s="889" t="s">
        <v>348</v>
      </c>
      <c r="C65" s="1572">
        <v>1</v>
      </c>
      <c r="D65" s="1573">
        <v>1</v>
      </c>
      <c r="E65" s="1573">
        <v>1</v>
      </c>
      <c r="F65" s="1573">
        <v>1</v>
      </c>
      <c r="G65" s="1573"/>
      <c r="H65" s="1573"/>
      <c r="I65" s="1574">
        <v>1</v>
      </c>
      <c r="J65" s="955"/>
    </row>
    <row r="66" spans="1:10" ht="13.8" thickBot="1" x14ac:dyDescent="0.25">
      <c r="A66" s="2163"/>
      <c r="B66" s="889" t="s">
        <v>349</v>
      </c>
      <c r="C66" s="1572">
        <v>11</v>
      </c>
      <c r="D66" s="1573">
        <v>11</v>
      </c>
      <c r="E66" s="1573">
        <v>4</v>
      </c>
      <c r="F66" s="1573"/>
      <c r="G66" s="1573">
        <v>6</v>
      </c>
      <c r="H66" s="1573">
        <v>3</v>
      </c>
      <c r="I66" s="1574">
        <v>2</v>
      </c>
      <c r="J66" s="955"/>
    </row>
    <row r="67" spans="1:10" ht="14.4" thickTop="1" thickBot="1" x14ac:dyDescent="0.25">
      <c r="A67" s="2168"/>
      <c r="B67" s="786" t="s">
        <v>275</v>
      </c>
      <c r="C67" s="1607">
        <f>SUM(C60:C66)</f>
        <v>44</v>
      </c>
      <c r="D67" s="1608">
        <f t="shared" ref="D67:I67" si="20">SUM(D60:D66)</f>
        <v>39</v>
      </c>
      <c r="E67" s="1608">
        <f t="shared" si="20"/>
        <v>17</v>
      </c>
      <c r="F67" s="1608">
        <f t="shared" si="20"/>
        <v>5</v>
      </c>
      <c r="G67" s="1608">
        <f t="shared" si="20"/>
        <v>19</v>
      </c>
      <c r="H67" s="1608">
        <f t="shared" si="20"/>
        <v>14</v>
      </c>
      <c r="I67" s="1609">
        <f t="shared" si="20"/>
        <v>11</v>
      </c>
      <c r="J67" s="955"/>
    </row>
    <row r="68" spans="1:10" ht="13.2" customHeight="1" x14ac:dyDescent="0.2">
      <c r="A68" s="2161" t="s">
        <v>350</v>
      </c>
      <c r="B68" s="886" t="s">
        <v>351</v>
      </c>
      <c r="C68" s="1578"/>
      <c r="D68" s="1579"/>
      <c r="E68" s="1579"/>
      <c r="F68" s="1579"/>
      <c r="G68" s="1579"/>
      <c r="H68" s="1579"/>
      <c r="I68" s="1580"/>
      <c r="J68" s="955"/>
    </row>
    <row r="69" spans="1:10" x14ac:dyDescent="0.2">
      <c r="A69" s="2156"/>
      <c r="B69" s="886" t="s">
        <v>352</v>
      </c>
      <c r="C69" s="1581">
        <v>4</v>
      </c>
      <c r="D69" s="892">
        <v>4</v>
      </c>
      <c r="E69" s="892">
        <v>3</v>
      </c>
      <c r="F69" s="892"/>
      <c r="G69" s="892">
        <v>1</v>
      </c>
      <c r="H69" s="892">
        <v>2</v>
      </c>
      <c r="I69" s="1582">
        <v>1</v>
      </c>
      <c r="J69" s="955"/>
    </row>
    <row r="70" spans="1:10" ht="13.8" thickBot="1" x14ac:dyDescent="0.25">
      <c r="A70" s="2156"/>
      <c r="B70" s="889" t="s">
        <v>353</v>
      </c>
      <c r="C70" s="1581">
        <v>9</v>
      </c>
      <c r="D70" s="892">
        <v>9</v>
      </c>
      <c r="E70" s="892"/>
      <c r="F70" s="892"/>
      <c r="G70" s="892">
        <v>6</v>
      </c>
      <c r="H70" s="892">
        <v>2</v>
      </c>
      <c r="I70" s="1582">
        <v>1</v>
      </c>
      <c r="J70" s="955"/>
    </row>
    <row r="71" spans="1:10" ht="14.4" thickTop="1" thickBot="1" x14ac:dyDescent="0.25">
      <c r="A71" s="2162"/>
      <c r="B71" s="786" t="s">
        <v>275</v>
      </c>
      <c r="C71" s="1620">
        <f>SUM(C68:C70)</f>
        <v>13</v>
      </c>
      <c r="D71" s="1621">
        <f t="shared" ref="D71:I71" si="21">SUM(D68:D70)</f>
        <v>13</v>
      </c>
      <c r="E71" s="1621">
        <f>SUM(E68:E70)</f>
        <v>3</v>
      </c>
      <c r="F71" s="1621">
        <f>SUM(F68:F70)</f>
        <v>0</v>
      </c>
      <c r="G71" s="1621">
        <f t="shared" si="21"/>
        <v>7</v>
      </c>
      <c r="H71" s="1621">
        <f t="shared" si="21"/>
        <v>4</v>
      </c>
      <c r="I71" s="1622">
        <f t="shared" si="21"/>
        <v>2</v>
      </c>
      <c r="J71" s="955"/>
    </row>
    <row r="72" spans="1:10" ht="13.2" customHeight="1" x14ac:dyDescent="0.2">
      <c r="A72" s="2161" t="s">
        <v>354</v>
      </c>
      <c r="B72" s="891" t="s">
        <v>355</v>
      </c>
      <c r="C72" s="1588">
        <v>15</v>
      </c>
      <c r="D72" s="1591">
        <v>15</v>
      </c>
      <c r="E72" s="1591">
        <v>4</v>
      </c>
      <c r="F72" s="1591">
        <v>0</v>
      </c>
      <c r="G72" s="1591">
        <v>9</v>
      </c>
      <c r="H72" s="1591">
        <v>4</v>
      </c>
      <c r="I72" s="1592">
        <v>2</v>
      </c>
      <c r="J72" s="955"/>
    </row>
    <row r="73" spans="1:10" x14ac:dyDescent="0.2">
      <c r="A73" s="2156"/>
      <c r="B73" s="889" t="s">
        <v>356</v>
      </c>
      <c r="C73" s="1581">
        <v>42</v>
      </c>
      <c r="D73" s="892">
        <v>42</v>
      </c>
      <c r="E73" s="892">
        <v>22</v>
      </c>
      <c r="F73" s="892">
        <v>1</v>
      </c>
      <c r="G73" s="892">
        <v>21</v>
      </c>
      <c r="H73" s="892">
        <v>15</v>
      </c>
      <c r="I73" s="1582">
        <v>6</v>
      </c>
      <c r="J73" s="955"/>
    </row>
    <row r="74" spans="1:10" x14ac:dyDescent="0.2">
      <c r="A74" s="2156"/>
      <c r="B74" s="886" t="s">
        <v>357</v>
      </c>
      <c r="C74" s="1581">
        <v>9</v>
      </c>
      <c r="D74" s="892">
        <v>9</v>
      </c>
      <c r="E74" s="892">
        <v>2</v>
      </c>
      <c r="F74" s="892">
        <v>0</v>
      </c>
      <c r="G74" s="892">
        <v>2</v>
      </c>
      <c r="H74" s="892">
        <v>6</v>
      </c>
      <c r="I74" s="1582">
        <v>1</v>
      </c>
      <c r="J74" s="955"/>
    </row>
    <row r="75" spans="1:10" ht="13.8" thickBot="1" x14ac:dyDescent="0.25">
      <c r="A75" s="2156"/>
      <c r="B75" s="886" t="s">
        <v>358</v>
      </c>
      <c r="C75" s="1581">
        <v>1</v>
      </c>
      <c r="D75" s="892">
        <v>1</v>
      </c>
      <c r="E75" s="892">
        <v>1</v>
      </c>
      <c r="F75" s="892">
        <v>0</v>
      </c>
      <c r="G75" s="892">
        <v>0</v>
      </c>
      <c r="H75" s="892">
        <v>1</v>
      </c>
      <c r="I75" s="1582">
        <v>0</v>
      </c>
      <c r="J75" s="955"/>
    </row>
    <row r="76" spans="1:10" ht="14.4" thickTop="1" thickBot="1" x14ac:dyDescent="0.25">
      <c r="A76" s="2157"/>
      <c r="B76" s="786" t="s">
        <v>275</v>
      </c>
      <c r="C76" s="1575">
        <f>SUM(C72:C75)</f>
        <v>67</v>
      </c>
      <c r="D76" s="1576">
        <f t="shared" ref="D76:I76" si="22">SUM(D72:D75)</f>
        <v>67</v>
      </c>
      <c r="E76" s="1576">
        <f>SUM(E72:E75)</f>
        <v>29</v>
      </c>
      <c r="F76" s="1576">
        <f>SUM(F72:F75)</f>
        <v>1</v>
      </c>
      <c r="G76" s="1576">
        <f t="shared" si="22"/>
        <v>32</v>
      </c>
      <c r="H76" s="1576">
        <f t="shared" si="22"/>
        <v>26</v>
      </c>
      <c r="I76" s="1577">
        <f t="shared" si="22"/>
        <v>9</v>
      </c>
      <c r="J76" s="955"/>
    </row>
    <row r="77" spans="1:10" ht="13.2" customHeight="1" x14ac:dyDescent="0.2">
      <c r="A77" s="2155" t="s">
        <v>359</v>
      </c>
      <c r="B77" s="889" t="s">
        <v>266</v>
      </c>
      <c r="C77" s="1578">
        <v>2</v>
      </c>
      <c r="D77" s="1579">
        <v>1</v>
      </c>
      <c r="E77" s="1579">
        <v>1</v>
      </c>
      <c r="F77" s="1579"/>
      <c r="G77" s="1579">
        <v>2</v>
      </c>
      <c r="H77" s="1579"/>
      <c r="I77" s="1580"/>
      <c r="J77" s="955"/>
    </row>
    <row r="78" spans="1:10" x14ac:dyDescent="0.2">
      <c r="A78" s="2156"/>
      <c r="B78" s="886" t="s">
        <v>267</v>
      </c>
      <c r="C78" s="1581">
        <v>2</v>
      </c>
      <c r="D78" s="892">
        <v>1</v>
      </c>
      <c r="E78" s="892">
        <v>1</v>
      </c>
      <c r="F78" s="892"/>
      <c r="G78" s="892">
        <v>1</v>
      </c>
      <c r="H78" s="892">
        <v>1</v>
      </c>
      <c r="I78" s="1582"/>
      <c r="J78" s="955"/>
    </row>
    <row r="79" spans="1:10" x14ac:dyDescent="0.2">
      <c r="A79" s="2156"/>
      <c r="B79" s="886" t="s">
        <v>268</v>
      </c>
      <c r="C79" s="1581"/>
      <c r="D79" s="892"/>
      <c r="E79" s="892"/>
      <c r="F79" s="892"/>
      <c r="G79" s="892"/>
      <c r="H79" s="892"/>
      <c r="I79" s="1582"/>
      <c r="J79" s="955"/>
    </row>
    <row r="80" spans="1:10" x14ac:dyDescent="0.2">
      <c r="A80" s="2156"/>
      <c r="B80" s="886" t="s">
        <v>269</v>
      </c>
      <c r="C80" s="1581">
        <v>2</v>
      </c>
      <c r="D80" s="892"/>
      <c r="E80" s="892"/>
      <c r="F80" s="892"/>
      <c r="G80" s="892">
        <v>2</v>
      </c>
      <c r="H80" s="892"/>
      <c r="I80" s="1582"/>
      <c r="J80" s="955"/>
    </row>
    <row r="81" spans="1:10" x14ac:dyDescent="0.2">
      <c r="A81" s="2156"/>
      <c r="B81" s="886" t="s">
        <v>270</v>
      </c>
      <c r="C81" s="1581"/>
      <c r="D81" s="892"/>
      <c r="E81" s="892"/>
      <c r="F81" s="892"/>
      <c r="G81" s="892"/>
      <c r="H81" s="892"/>
      <c r="I81" s="1582"/>
      <c r="J81" s="955"/>
    </row>
    <row r="82" spans="1:10" x14ac:dyDescent="0.2">
      <c r="A82" s="2156"/>
      <c r="B82" s="886" t="s">
        <v>271</v>
      </c>
      <c r="C82" s="1581"/>
      <c r="D82" s="892"/>
      <c r="E82" s="892"/>
      <c r="F82" s="892"/>
      <c r="G82" s="892"/>
      <c r="H82" s="892"/>
      <c r="I82" s="1582"/>
      <c r="J82" s="955"/>
    </row>
    <row r="83" spans="1:10" x14ac:dyDescent="0.2">
      <c r="A83" s="2156"/>
      <c r="B83" s="886" t="s">
        <v>272</v>
      </c>
      <c r="C83" s="1581">
        <v>1</v>
      </c>
      <c r="D83" s="892">
        <v>1</v>
      </c>
      <c r="E83" s="892"/>
      <c r="F83" s="892"/>
      <c r="G83" s="892">
        <v>1</v>
      </c>
      <c r="H83" s="892"/>
      <c r="I83" s="1582"/>
      <c r="J83" s="955"/>
    </row>
    <row r="84" spans="1:10" ht="13.8" thickBot="1" x14ac:dyDescent="0.25">
      <c r="A84" s="2156"/>
      <c r="B84" s="886" t="s">
        <v>273</v>
      </c>
      <c r="C84" s="1581"/>
      <c r="D84" s="892"/>
      <c r="E84" s="892"/>
      <c r="F84" s="892"/>
      <c r="G84" s="892"/>
      <c r="H84" s="892"/>
      <c r="I84" s="1582"/>
      <c r="J84" s="955"/>
    </row>
    <row r="85" spans="1:10" ht="14.4" thickTop="1" thickBot="1" x14ac:dyDescent="0.25">
      <c r="A85" s="2162"/>
      <c r="B85" s="786" t="s">
        <v>275</v>
      </c>
      <c r="C85" s="1575">
        <v>7</v>
      </c>
      <c r="D85" s="1576">
        <v>3</v>
      </c>
      <c r="E85" s="1576">
        <v>2</v>
      </c>
      <c r="F85" s="1576">
        <v>0</v>
      </c>
      <c r="G85" s="1576">
        <v>6</v>
      </c>
      <c r="H85" s="1576">
        <v>1</v>
      </c>
      <c r="I85" s="1577">
        <v>0</v>
      </c>
      <c r="J85" s="955"/>
    </row>
    <row r="86" spans="1:10" ht="13.8" thickBot="1" x14ac:dyDescent="0.25">
      <c r="A86" s="893" t="s">
        <v>360</v>
      </c>
      <c r="B86" s="894" t="s">
        <v>361</v>
      </c>
      <c r="C86" s="1623">
        <v>12</v>
      </c>
      <c r="D86" s="1624">
        <v>12</v>
      </c>
      <c r="E86" s="1624">
        <v>4</v>
      </c>
      <c r="F86" s="1624">
        <v>0</v>
      </c>
      <c r="G86" s="1624">
        <v>7</v>
      </c>
      <c r="H86" s="1624">
        <v>4</v>
      </c>
      <c r="I86" s="1625">
        <v>1</v>
      </c>
      <c r="J86" s="955"/>
    </row>
    <row r="87" spans="1:10" x14ac:dyDescent="0.2">
      <c r="A87" s="897" t="s">
        <v>540</v>
      </c>
      <c r="B87" s="895"/>
      <c r="C87" s="895"/>
      <c r="D87" s="895"/>
      <c r="E87" s="895"/>
      <c r="F87" s="895"/>
      <c r="G87" s="895"/>
      <c r="H87" s="895"/>
      <c r="I87" s="895"/>
    </row>
    <row r="88" spans="1:10" x14ac:dyDescent="0.2">
      <c r="A88" s="897" t="s">
        <v>541</v>
      </c>
      <c r="B88" s="871"/>
      <c r="C88" s="871"/>
      <c r="D88" s="871"/>
      <c r="E88" s="871"/>
      <c r="F88" s="871"/>
      <c r="G88" s="871"/>
      <c r="H88" s="871"/>
      <c r="I88" s="871"/>
    </row>
    <row r="89" spans="1:10" x14ac:dyDescent="0.2">
      <c r="A89" s="871"/>
      <c r="B89" s="871"/>
      <c r="C89" s="871"/>
      <c r="D89" s="871"/>
      <c r="E89" s="871"/>
      <c r="F89" s="871"/>
      <c r="G89" s="871"/>
      <c r="H89" s="871"/>
      <c r="I89" s="871"/>
    </row>
    <row r="90" spans="1:10" x14ac:dyDescent="0.2">
      <c r="A90" s="871"/>
      <c r="B90" s="871"/>
      <c r="C90" s="871"/>
      <c r="D90" s="871"/>
      <c r="E90" s="871"/>
      <c r="F90" s="871"/>
      <c r="G90" s="871"/>
      <c r="H90" s="871"/>
      <c r="I90" s="871"/>
    </row>
    <row r="91" spans="1:10" x14ac:dyDescent="0.2">
      <c r="A91" s="896"/>
      <c r="B91" s="896"/>
      <c r="C91" s="896"/>
      <c r="D91" s="896"/>
      <c r="E91" s="896"/>
      <c r="F91" s="896"/>
      <c r="G91" s="896"/>
      <c r="H91" s="896"/>
      <c r="I91" s="896"/>
    </row>
    <row r="92" spans="1:10" x14ac:dyDescent="0.2">
      <c r="A92" s="896"/>
      <c r="B92" s="896"/>
      <c r="C92" s="896"/>
      <c r="D92" s="896"/>
      <c r="E92" s="896"/>
      <c r="F92" s="896"/>
      <c r="G92" s="896"/>
      <c r="H92" s="896"/>
      <c r="I92" s="896"/>
    </row>
    <row r="93" spans="1:10" x14ac:dyDescent="0.2">
      <c r="A93" s="896"/>
      <c r="B93" s="896"/>
      <c r="C93" s="896"/>
      <c r="D93" s="896"/>
      <c r="E93" s="896"/>
      <c r="F93" s="896"/>
      <c r="G93" s="896"/>
      <c r="H93" s="896"/>
      <c r="I93" s="896"/>
    </row>
    <row r="94" spans="1:10" x14ac:dyDescent="0.2">
      <c r="A94" s="896"/>
      <c r="B94" s="896"/>
      <c r="C94" s="896"/>
      <c r="D94" s="896"/>
      <c r="E94" s="896"/>
      <c r="F94" s="896"/>
      <c r="G94" s="896"/>
      <c r="H94" s="896"/>
      <c r="I94" s="896"/>
    </row>
    <row r="95" spans="1:10" x14ac:dyDescent="0.2">
      <c r="A95" s="896"/>
      <c r="B95" s="896"/>
      <c r="C95" s="896"/>
      <c r="D95" s="896"/>
      <c r="E95" s="896"/>
      <c r="F95" s="896"/>
      <c r="G95" s="896"/>
      <c r="H95" s="896"/>
      <c r="I95" s="896"/>
    </row>
    <row r="96" spans="1:10" x14ac:dyDescent="0.2">
      <c r="A96" s="896"/>
      <c r="B96" s="896"/>
      <c r="C96" s="896"/>
      <c r="D96" s="896"/>
      <c r="E96" s="896"/>
      <c r="F96" s="896"/>
      <c r="G96" s="896"/>
      <c r="H96" s="896"/>
      <c r="I96" s="896"/>
    </row>
    <row r="97" spans="1:9" x14ac:dyDescent="0.2">
      <c r="A97" s="896"/>
      <c r="B97" s="896"/>
      <c r="C97" s="896"/>
      <c r="D97" s="896"/>
      <c r="E97" s="896"/>
      <c r="F97" s="896"/>
      <c r="G97" s="896"/>
      <c r="H97" s="896"/>
      <c r="I97" s="896"/>
    </row>
    <row r="98" spans="1:9" x14ac:dyDescent="0.2">
      <c r="A98" s="896"/>
      <c r="B98" s="896"/>
      <c r="C98" s="896"/>
      <c r="D98" s="896"/>
      <c r="E98" s="896"/>
      <c r="F98" s="896"/>
      <c r="G98" s="896"/>
      <c r="H98" s="896"/>
      <c r="I98" s="896"/>
    </row>
    <row r="99" spans="1:9" x14ac:dyDescent="0.2">
      <c r="A99" s="896"/>
      <c r="B99" s="896"/>
      <c r="C99" s="896"/>
      <c r="D99" s="896"/>
      <c r="E99" s="896"/>
      <c r="F99" s="896"/>
      <c r="G99" s="896"/>
      <c r="H99" s="896"/>
      <c r="I99" s="896"/>
    </row>
    <row r="100" spans="1:9" x14ac:dyDescent="0.2">
      <c r="A100" s="896"/>
      <c r="B100" s="896"/>
      <c r="C100" s="896"/>
      <c r="D100" s="896"/>
      <c r="E100" s="896"/>
      <c r="F100" s="896"/>
      <c r="G100" s="896"/>
      <c r="H100" s="896"/>
      <c r="I100" s="896"/>
    </row>
    <row r="101" spans="1:9" x14ac:dyDescent="0.2">
      <c r="A101" s="896"/>
      <c r="B101" s="896"/>
      <c r="C101" s="896"/>
      <c r="D101" s="896"/>
      <c r="E101" s="896"/>
      <c r="F101" s="896"/>
      <c r="G101" s="896"/>
      <c r="H101" s="896"/>
      <c r="I101" s="896"/>
    </row>
    <row r="102" spans="1:9" x14ac:dyDescent="0.2">
      <c r="A102" s="896"/>
      <c r="B102" s="896"/>
      <c r="C102" s="896"/>
      <c r="D102" s="896"/>
      <c r="E102" s="896"/>
      <c r="F102" s="896"/>
      <c r="G102" s="896"/>
      <c r="H102" s="896"/>
      <c r="I102" s="896"/>
    </row>
    <row r="103" spans="1:9" x14ac:dyDescent="0.2">
      <c r="A103" s="896"/>
      <c r="B103" s="896"/>
      <c r="C103" s="896"/>
      <c r="D103" s="896"/>
      <c r="E103" s="896"/>
      <c r="F103" s="896"/>
      <c r="G103" s="896"/>
      <c r="H103" s="896"/>
      <c r="I103" s="896"/>
    </row>
    <row r="104" spans="1:9" x14ac:dyDescent="0.2">
      <c r="A104" s="896"/>
      <c r="B104" s="896"/>
      <c r="C104" s="896"/>
      <c r="D104" s="896"/>
      <c r="E104" s="896"/>
      <c r="F104" s="896"/>
      <c r="G104" s="896"/>
      <c r="H104" s="896"/>
      <c r="I104" s="896"/>
    </row>
    <row r="105" spans="1:9" x14ac:dyDescent="0.2">
      <c r="A105" s="896"/>
      <c r="B105" s="896"/>
      <c r="C105" s="896"/>
      <c r="D105" s="896"/>
      <c r="E105" s="896"/>
      <c r="F105" s="896"/>
      <c r="G105" s="896"/>
      <c r="H105" s="896"/>
      <c r="I105" s="896"/>
    </row>
    <row r="106" spans="1:9" x14ac:dyDescent="0.2">
      <c r="A106" s="896"/>
      <c r="B106" s="896"/>
      <c r="C106" s="896"/>
      <c r="D106" s="896"/>
      <c r="E106" s="896"/>
      <c r="F106" s="896"/>
      <c r="G106" s="896"/>
      <c r="H106" s="896"/>
      <c r="I106" s="896"/>
    </row>
    <row r="107" spans="1:9" x14ac:dyDescent="0.2">
      <c r="A107" s="896"/>
      <c r="B107" s="896"/>
      <c r="C107" s="896"/>
      <c r="D107" s="896"/>
      <c r="E107" s="896"/>
      <c r="F107" s="896"/>
      <c r="G107" s="896"/>
      <c r="H107" s="896"/>
      <c r="I107" s="896"/>
    </row>
    <row r="108" spans="1:9" x14ac:dyDescent="0.2">
      <c r="A108" s="896"/>
      <c r="B108" s="896"/>
      <c r="C108" s="896"/>
      <c r="D108" s="896"/>
      <c r="E108" s="896"/>
      <c r="F108" s="896"/>
      <c r="G108" s="896"/>
      <c r="H108" s="896"/>
      <c r="I108" s="896"/>
    </row>
    <row r="109" spans="1:9" x14ac:dyDescent="0.2">
      <c r="A109" s="896"/>
      <c r="B109" s="896"/>
      <c r="C109" s="896"/>
      <c r="D109" s="896"/>
      <c r="E109" s="896"/>
      <c r="F109" s="896"/>
      <c r="G109" s="896"/>
      <c r="H109" s="896"/>
      <c r="I109" s="896"/>
    </row>
    <row r="110" spans="1:9" x14ac:dyDescent="0.2">
      <c r="A110" s="896"/>
      <c r="B110" s="896"/>
      <c r="C110" s="896"/>
      <c r="D110" s="896"/>
      <c r="E110" s="896"/>
      <c r="F110" s="896"/>
      <c r="G110" s="896"/>
      <c r="H110" s="896"/>
      <c r="I110" s="896"/>
    </row>
    <row r="111" spans="1:9" x14ac:dyDescent="0.2">
      <c r="A111" s="896"/>
      <c r="B111" s="896"/>
      <c r="C111" s="896"/>
      <c r="D111" s="896"/>
      <c r="E111" s="896"/>
      <c r="F111" s="896"/>
      <c r="G111" s="896"/>
      <c r="H111" s="896"/>
      <c r="I111" s="896"/>
    </row>
    <row r="112" spans="1:9" x14ac:dyDescent="0.2">
      <c r="A112" s="896"/>
      <c r="B112" s="896"/>
      <c r="C112" s="896"/>
      <c r="D112" s="896"/>
      <c r="E112" s="896"/>
      <c r="F112" s="896"/>
      <c r="G112" s="896"/>
      <c r="H112" s="896"/>
      <c r="I112" s="896"/>
    </row>
    <row r="113" spans="1:9" x14ac:dyDescent="0.2">
      <c r="A113" s="896"/>
      <c r="B113" s="896"/>
      <c r="C113" s="896"/>
      <c r="D113" s="896"/>
      <c r="E113" s="896"/>
      <c r="F113" s="896"/>
      <c r="G113" s="896"/>
      <c r="H113" s="896"/>
      <c r="I113" s="896"/>
    </row>
    <row r="114" spans="1:9" x14ac:dyDescent="0.2">
      <c r="A114" s="896"/>
      <c r="B114" s="896"/>
      <c r="C114" s="896"/>
      <c r="D114" s="896"/>
      <c r="E114" s="896"/>
      <c r="F114" s="896"/>
      <c r="G114" s="896"/>
      <c r="H114" s="896"/>
      <c r="I114" s="896"/>
    </row>
    <row r="115" spans="1:9" x14ac:dyDescent="0.2">
      <c r="A115" s="896"/>
      <c r="B115" s="896"/>
      <c r="C115" s="896"/>
      <c r="D115" s="896"/>
      <c r="E115" s="896"/>
      <c r="F115" s="896"/>
      <c r="G115" s="896"/>
      <c r="H115" s="896"/>
      <c r="I115" s="896"/>
    </row>
    <row r="116" spans="1:9" x14ac:dyDescent="0.2">
      <c r="A116" s="896"/>
      <c r="B116" s="896"/>
      <c r="C116" s="896"/>
      <c r="D116" s="896"/>
      <c r="E116" s="896"/>
      <c r="F116" s="896"/>
      <c r="G116" s="896"/>
      <c r="H116" s="896"/>
      <c r="I116" s="896"/>
    </row>
    <row r="117" spans="1:9" x14ac:dyDescent="0.2">
      <c r="A117" s="896"/>
      <c r="B117" s="896"/>
      <c r="C117" s="896"/>
      <c r="D117" s="896"/>
      <c r="E117" s="896"/>
      <c r="F117" s="896"/>
      <c r="G117" s="896"/>
      <c r="H117" s="896"/>
      <c r="I117" s="896"/>
    </row>
    <row r="118" spans="1:9" x14ac:dyDescent="0.2">
      <c r="A118" s="896"/>
      <c r="B118" s="896"/>
      <c r="C118" s="896"/>
      <c r="D118" s="896"/>
      <c r="E118" s="896"/>
      <c r="F118" s="896"/>
      <c r="G118" s="896"/>
      <c r="H118" s="896"/>
      <c r="I118" s="896"/>
    </row>
    <row r="119" spans="1:9" x14ac:dyDescent="0.2">
      <c r="A119" s="896"/>
      <c r="B119" s="896"/>
      <c r="C119" s="896"/>
      <c r="D119" s="896"/>
      <c r="E119" s="896"/>
      <c r="F119" s="896"/>
      <c r="G119" s="896"/>
      <c r="H119" s="896"/>
      <c r="I119" s="896"/>
    </row>
    <row r="120" spans="1:9" x14ac:dyDescent="0.2">
      <c r="A120" s="896"/>
      <c r="B120" s="896"/>
      <c r="C120" s="896"/>
      <c r="D120" s="896"/>
      <c r="E120" s="896"/>
      <c r="F120" s="896"/>
      <c r="G120" s="896"/>
      <c r="H120" s="896"/>
      <c r="I120" s="896"/>
    </row>
    <row r="121" spans="1:9" x14ac:dyDescent="0.2">
      <c r="A121" s="896"/>
      <c r="B121" s="896"/>
      <c r="C121" s="896"/>
      <c r="D121" s="896"/>
      <c r="E121" s="896"/>
      <c r="F121" s="896"/>
      <c r="G121" s="896"/>
      <c r="H121" s="896"/>
      <c r="I121" s="896"/>
    </row>
    <row r="122" spans="1:9" x14ac:dyDescent="0.2">
      <c r="A122" s="896"/>
      <c r="B122" s="896"/>
      <c r="C122" s="896"/>
      <c r="D122" s="896"/>
      <c r="E122" s="896"/>
      <c r="F122" s="896"/>
      <c r="G122" s="896"/>
      <c r="H122" s="896"/>
      <c r="I122" s="896"/>
    </row>
  </sheetData>
  <mergeCells count="22">
    <mergeCell ref="A77:A85"/>
    <mergeCell ref="A52:A55"/>
    <mergeCell ref="A56:A59"/>
    <mergeCell ref="A60:A67"/>
    <mergeCell ref="A68:A71"/>
    <mergeCell ref="A42:A51"/>
    <mergeCell ref="A16:A18"/>
    <mergeCell ref="A33:A41"/>
    <mergeCell ref="A23:A26"/>
    <mergeCell ref="A72:A76"/>
    <mergeCell ref="A1:I1"/>
    <mergeCell ref="A29:A32"/>
    <mergeCell ref="G3:I3"/>
    <mergeCell ref="A27:A28"/>
    <mergeCell ref="A9:A15"/>
    <mergeCell ref="C3:C4"/>
    <mergeCell ref="A5:B5"/>
    <mergeCell ref="A6:B6"/>
    <mergeCell ref="A7:B7"/>
    <mergeCell ref="A8:B8"/>
    <mergeCell ref="A3:B4"/>
    <mergeCell ref="A19:A22"/>
  </mergeCells>
  <phoneticPr fontId="8"/>
  <printOptions horizontalCentered="1"/>
  <pageMargins left="0.78740157480314965" right="0.78740157480314965" top="0.78740157480314965" bottom="0.39370078740157483" header="0.59055118110236227" footer="0.51181102362204722"/>
  <pageSetup paperSize="9" scale="96" firstPageNumber="42" pageOrder="overThenDown" orientation="portrait" useFirstPageNumber="1" r:id="rId1"/>
  <headerFooter>
    <oddFooter>&amp;C&amp;14&amp;P</oddFooter>
  </headerFooter>
  <rowBreaks count="1" manualBreakCount="1">
    <brk id="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L90"/>
  <sheetViews>
    <sheetView view="pageBreakPreview" zoomScale="90" zoomScaleNormal="100" zoomScaleSheetLayoutView="90" workbookViewId="0">
      <pane xSplit="3" ySplit="6" topLeftCell="I7" activePane="bottomRight" state="frozen"/>
      <selection activeCell="AA17" sqref="AA17"/>
      <selection pane="topRight" activeCell="AA17" sqref="AA17"/>
      <selection pane="bottomLeft" activeCell="AA17" sqref="AA17"/>
      <selection pane="bottomRight" activeCell="AA17" sqref="AA17"/>
    </sheetView>
  </sheetViews>
  <sheetFormatPr defaultColWidth="12.109375" defaultRowHeight="16.2" x14ac:dyDescent="0.2"/>
  <cols>
    <col min="1" max="1" width="4.77734375" style="501" bestFit="1" customWidth="1"/>
    <col min="2" max="2" width="1.77734375" style="501" customWidth="1"/>
    <col min="3" max="3" width="11.44140625" style="501" customWidth="1"/>
    <col min="4" max="4" width="9.44140625" style="162" bestFit="1" customWidth="1"/>
    <col min="5" max="5" width="9.44140625" style="162" customWidth="1"/>
    <col min="6" max="6" width="10.5546875" style="162" bestFit="1" customWidth="1"/>
    <col min="7" max="8" width="9.44140625" style="162" bestFit="1" customWidth="1"/>
    <col min="9" max="11" width="8.44140625" style="162" customWidth="1"/>
    <col min="12" max="12" width="4.6640625" style="162" customWidth="1"/>
    <col min="13" max="16384" width="12.109375" style="162"/>
  </cols>
  <sheetData>
    <row r="1" spans="1:12" x14ac:dyDescent="0.2">
      <c r="A1" s="1723" t="s">
        <v>283</v>
      </c>
      <c r="B1" s="1723"/>
      <c r="C1" s="1723"/>
      <c r="D1" s="1723"/>
      <c r="E1" s="1723"/>
      <c r="F1" s="1723"/>
      <c r="G1" s="1723"/>
      <c r="H1" s="1723"/>
      <c r="I1" s="1723"/>
      <c r="J1" s="1723"/>
      <c r="K1" s="1723"/>
      <c r="L1" s="438"/>
    </row>
    <row r="2" spans="1:12" ht="16.8" thickBot="1" x14ac:dyDescent="0.25">
      <c r="A2" s="439"/>
      <c r="B2" s="439"/>
      <c r="C2" s="439"/>
      <c r="D2" s="156"/>
      <c r="E2" s="156"/>
      <c r="F2" s="156"/>
      <c r="G2" s="156"/>
      <c r="H2" s="156"/>
      <c r="I2" s="156"/>
      <c r="J2" s="156"/>
      <c r="K2" s="156"/>
      <c r="L2" s="438"/>
    </row>
    <row r="3" spans="1:12" ht="15" customHeight="1" x14ac:dyDescent="0.2">
      <c r="A3" s="1706" t="s">
        <v>284</v>
      </c>
      <c r="B3" s="1707"/>
      <c r="C3" s="1708"/>
      <c r="D3" s="1715" t="s">
        <v>285</v>
      </c>
      <c r="E3" s="1735" t="s">
        <v>286</v>
      </c>
      <c r="F3" s="1752" t="s">
        <v>287</v>
      </c>
      <c r="G3" s="1748" t="s">
        <v>288</v>
      </c>
      <c r="H3" s="1749"/>
      <c r="I3" s="1749"/>
      <c r="J3" s="1749"/>
      <c r="K3" s="1750"/>
      <c r="L3" s="438"/>
    </row>
    <row r="4" spans="1:12" ht="15" customHeight="1" x14ac:dyDescent="0.2">
      <c r="A4" s="1709"/>
      <c r="B4" s="1710"/>
      <c r="C4" s="1711"/>
      <c r="D4" s="1716"/>
      <c r="E4" s="1736"/>
      <c r="F4" s="1753"/>
      <c r="G4" s="1744" t="s">
        <v>289</v>
      </c>
      <c r="H4" s="1747" t="s">
        <v>290</v>
      </c>
      <c r="I4" s="1747" t="s">
        <v>291</v>
      </c>
      <c r="J4" s="1747" t="s">
        <v>292</v>
      </c>
      <c r="K4" s="1729" t="s">
        <v>293</v>
      </c>
      <c r="L4" s="438"/>
    </row>
    <row r="5" spans="1:12" ht="15" customHeight="1" x14ac:dyDescent="0.2">
      <c r="A5" s="1709"/>
      <c r="B5" s="1710"/>
      <c r="C5" s="1711"/>
      <c r="D5" s="1716"/>
      <c r="E5" s="1736"/>
      <c r="F5" s="1753"/>
      <c r="G5" s="1745"/>
      <c r="H5" s="1716"/>
      <c r="I5" s="1716"/>
      <c r="J5" s="1716"/>
      <c r="K5" s="1730"/>
      <c r="L5" s="438"/>
    </row>
    <row r="6" spans="1:12" ht="15" customHeight="1" thickBot="1" x14ac:dyDescent="0.25">
      <c r="A6" s="1712"/>
      <c r="B6" s="1713"/>
      <c r="C6" s="1714"/>
      <c r="D6" s="1717"/>
      <c r="E6" s="1737"/>
      <c r="F6" s="1754"/>
      <c r="G6" s="1746"/>
      <c r="H6" s="1717"/>
      <c r="I6" s="1717"/>
      <c r="J6" s="1717"/>
      <c r="K6" s="1731"/>
      <c r="L6" s="438"/>
    </row>
    <row r="7" spans="1:12" s="163" customFormat="1" ht="18.75" customHeight="1" thickBot="1" x14ac:dyDescent="0.25">
      <c r="A7" s="1703" t="s">
        <v>296</v>
      </c>
      <c r="B7" s="1704"/>
      <c r="C7" s="1705"/>
      <c r="D7" s="442">
        <f>SUM(D8:D10)</f>
        <v>65329</v>
      </c>
      <c r="E7" s="312">
        <f>ROUND(F7/D7*100,0)</f>
        <v>562</v>
      </c>
      <c r="F7" s="442">
        <v>367000</v>
      </c>
      <c r="G7" s="443">
        <f t="shared" ref="G7:K7" si="0">SUM(G8:G10)</f>
        <v>45096.355838732139</v>
      </c>
      <c r="H7" s="444">
        <f t="shared" si="0"/>
        <v>9857.1121182488387</v>
      </c>
      <c r="I7" s="444">
        <f t="shared" si="0"/>
        <v>4336.0393047434754</v>
      </c>
      <c r="J7" s="444">
        <f t="shared" si="0"/>
        <v>5705.6428557261297</v>
      </c>
      <c r="K7" s="445">
        <f t="shared" si="0"/>
        <v>333.62088254941534</v>
      </c>
      <c r="L7" s="314"/>
    </row>
    <row r="8" spans="1:12" s="163" customFormat="1" ht="20.100000000000001" customHeight="1" x14ac:dyDescent="0.2">
      <c r="A8" s="1732" t="s">
        <v>297</v>
      </c>
      <c r="B8" s="1733"/>
      <c r="C8" s="1734"/>
      <c r="D8" s="446">
        <f>SUM(D11:D13)</f>
        <v>35304</v>
      </c>
      <c r="E8" s="447">
        <f>ROUND(F8/D8*100,0)</f>
        <v>541</v>
      </c>
      <c r="F8" s="448">
        <f t="shared" ref="F8:K8" si="1">SUM(F11:F13)</f>
        <v>190997</v>
      </c>
      <c r="G8" s="449">
        <f t="shared" si="1"/>
        <v>22258</v>
      </c>
      <c r="H8" s="446">
        <f t="shared" si="1"/>
        <v>8101</v>
      </c>
      <c r="I8" s="446">
        <f t="shared" si="1"/>
        <v>3155</v>
      </c>
      <c r="J8" s="446">
        <f t="shared" si="1"/>
        <v>1699</v>
      </c>
      <c r="K8" s="450">
        <f t="shared" si="1"/>
        <v>91</v>
      </c>
      <c r="L8" s="314"/>
    </row>
    <row r="9" spans="1:12" s="163" customFormat="1" ht="20.100000000000001" customHeight="1" x14ac:dyDescent="0.2">
      <c r="A9" s="1738" t="s">
        <v>298</v>
      </c>
      <c r="B9" s="1739"/>
      <c r="C9" s="1725"/>
      <c r="D9" s="451">
        <f>SUM(D14:D15)</f>
        <v>22438</v>
      </c>
      <c r="E9" s="158">
        <f t="shared" ref="E9:E17" si="2">ROUND(F9/D9*100,0)</f>
        <v>605</v>
      </c>
      <c r="F9" s="452">
        <f t="shared" ref="F9:K9" si="3">SUM(F14:F15)</f>
        <v>135726</v>
      </c>
      <c r="G9" s="453">
        <f t="shared" si="3"/>
        <v>16170.355838732139</v>
      </c>
      <c r="H9" s="451">
        <f t="shared" si="3"/>
        <v>1300.1121182488389</v>
      </c>
      <c r="I9" s="451">
        <f t="shared" si="3"/>
        <v>888.03930474347544</v>
      </c>
      <c r="J9" s="451">
        <f t="shared" si="3"/>
        <v>3873.6428557261302</v>
      </c>
      <c r="K9" s="454">
        <f t="shared" si="3"/>
        <v>205.62088254941537</v>
      </c>
      <c r="L9" s="314"/>
    </row>
    <row r="10" spans="1:12" s="163" customFormat="1" ht="20.100000000000001" customHeight="1" thickBot="1" x14ac:dyDescent="0.25">
      <c r="A10" s="1740" t="s">
        <v>299</v>
      </c>
      <c r="B10" s="1741"/>
      <c r="C10" s="1742"/>
      <c r="D10" s="455">
        <f>SUM(D16:D17)</f>
        <v>7587</v>
      </c>
      <c r="E10" s="456">
        <f t="shared" si="2"/>
        <v>531</v>
      </c>
      <c r="F10" s="457">
        <f>SUM(F16:F17)</f>
        <v>40275</v>
      </c>
      <c r="G10" s="458">
        <f t="shared" ref="G10:K10" si="4">SUM(G16:G17)</f>
        <v>6668</v>
      </c>
      <c r="H10" s="455">
        <f t="shared" si="4"/>
        <v>456</v>
      </c>
      <c r="I10" s="455">
        <f t="shared" si="4"/>
        <v>293</v>
      </c>
      <c r="J10" s="455">
        <f t="shared" si="4"/>
        <v>133</v>
      </c>
      <c r="K10" s="459">
        <f t="shared" si="4"/>
        <v>37</v>
      </c>
      <c r="L10" s="314"/>
    </row>
    <row r="11" spans="1:12" s="163" customFormat="1" ht="20.100000000000001" customHeight="1" x14ac:dyDescent="0.2">
      <c r="A11" s="1726" t="s">
        <v>300</v>
      </c>
      <c r="B11" s="1755" t="s">
        <v>301</v>
      </c>
      <c r="C11" s="1734"/>
      <c r="D11" s="312">
        <f>SUM(D20,D24,D28)</f>
        <v>7528</v>
      </c>
      <c r="E11" s="312">
        <f t="shared" si="2"/>
        <v>528</v>
      </c>
      <c r="F11" s="313">
        <f t="shared" ref="F11:K11" si="5">SUM(F20,F24,F28)</f>
        <v>39757</v>
      </c>
      <c r="G11" s="312">
        <f t="shared" si="5"/>
        <v>6570</v>
      </c>
      <c r="H11" s="312">
        <f t="shared" si="5"/>
        <v>773</v>
      </c>
      <c r="I11" s="312">
        <f t="shared" si="5"/>
        <v>140</v>
      </c>
      <c r="J11" s="312">
        <f t="shared" si="5"/>
        <v>44</v>
      </c>
      <c r="K11" s="326">
        <f t="shared" si="5"/>
        <v>1</v>
      </c>
      <c r="L11" s="314"/>
    </row>
    <row r="12" spans="1:12" s="163" customFormat="1" ht="20.100000000000001" customHeight="1" x14ac:dyDescent="0.2">
      <c r="A12" s="1727"/>
      <c r="B12" s="1724" t="s">
        <v>302</v>
      </c>
      <c r="C12" s="1725"/>
      <c r="D12" s="460">
        <f>SUM(D30,D34,D43)</f>
        <v>18984</v>
      </c>
      <c r="E12" s="460">
        <f t="shared" si="2"/>
        <v>544</v>
      </c>
      <c r="F12" s="461">
        <f t="shared" ref="F12:K12" si="6">SUM(F30,F34,F43)</f>
        <v>103360</v>
      </c>
      <c r="G12" s="460">
        <f t="shared" si="6"/>
        <v>11451</v>
      </c>
      <c r="H12" s="460">
        <f t="shared" si="6"/>
        <v>3532</v>
      </c>
      <c r="I12" s="460">
        <f t="shared" si="6"/>
        <v>2320</v>
      </c>
      <c r="J12" s="460">
        <f t="shared" si="6"/>
        <v>1607</v>
      </c>
      <c r="K12" s="462">
        <f t="shared" si="6"/>
        <v>74</v>
      </c>
      <c r="L12" s="314"/>
    </row>
    <row r="13" spans="1:12" s="163" customFormat="1" ht="20.100000000000001" customHeight="1" x14ac:dyDescent="0.2">
      <c r="A13" s="1727"/>
      <c r="B13" s="1724" t="s">
        <v>303</v>
      </c>
      <c r="C13" s="1725"/>
      <c r="D13" s="460">
        <f>SUM(D53)</f>
        <v>8792</v>
      </c>
      <c r="E13" s="460">
        <f t="shared" si="2"/>
        <v>545</v>
      </c>
      <c r="F13" s="461">
        <f t="shared" ref="F13:K13" si="7">SUM(F53)</f>
        <v>47880</v>
      </c>
      <c r="G13" s="460">
        <f t="shared" si="7"/>
        <v>4237</v>
      </c>
      <c r="H13" s="460">
        <f t="shared" si="7"/>
        <v>3796</v>
      </c>
      <c r="I13" s="460">
        <f t="shared" si="7"/>
        <v>695</v>
      </c>
      <c r="J13" s="460">
        <f t="shared" si="7"/>
        <v>48</v>
      </c>
      <c r="K13" s="462">
        <f t="shared" si="7"/>
        <v>16</v>
      </c>
      <c r="L13" s="314"/>
    </row>
    <row r="14" spans="1:12" s="163" customFormat="1" ht="20.100000000000001" customHeight="1" x14ac:dyDescent="0.2">
      <c r="A14" s="1727"/>
      <c r="B14" s="1724" t="s">
        <v>298</v>
      </c>
      <c r="C14" s="1725"/>
      <c r="D14" s="460">
        <f>SUM(D57,D61,D69)</f>
        <v>20669</v>
      </c>
      <c r="E14" s="460">
        <f t="shared" si="2"/>
        <v>609</v>
      </c>
      <c r="F14" s="461">
        <f t="shared" ref="F14:K14" si="8">SUM(F57,F61,F69)</f>
        <v>125906</v>
      </c>
      <c r="G14" s="460">
        <f t="shared" si="8"/>
        <v>16170.355838732139</v>
      </c>
      <c r="H14" s="460">
        <f t="shared" si="8"/>
        <v>1158.1121182488389</v>
      </c>
      <c r="I14" s="460">
        <f t="shared" si="8"/>
        <v>401.03930474347544</v>
      </c>
      <c r="J14" s="460">
        <f t="shared" si="8"/>
        <v>2864.6428557261302</v>
      </c>
      <c r="K14" s="462">
        <f t="shared" si="8"/>
        <v>74.62088254941537</v>
      </c>
      <c r="L14" s="314"/>
    </row>
    <row r="15" spans="1:12" s="163" customFormat="1" ht="20.100000000000001" customHeight="1" x14ac:dyDescent="0.2">
      <c r="A15" s="1727"/>
      <c r="B15" s="1724" t="s">
        <v>304</v>
      </c>
      <c r="C15" s="1725"/>
      <c r="D15" s="460">
        <f>SUM(D73)</f>
        <v>1769</v>
      </c>
      <c r="E15" s="460">
        <f t="shared" si="2"/>
        <v>555</v>
      </c>
      <c r="F15" s="461">
        <f t="shared" ref="F15:K15" si="9">SUM(F73)</f>
        <v>9820</v>
      </c>
      <c r="G15" s="460">
        <f t="shared" si="9"/>
        <v>0</v>
      </c>
      <c r="H15" s="460">
        <f t="shared" si="9"/>
        <v>142</v>
      </c>
      <c r="I15" s="460">
        <f t="shared" si="9"/>
        <v>487</v>
      </c>
      <c r="J15" s="460">
        <f t="shared" si="9"/>
        <v>1009</v>
      </c>
      <c r="K15" s="461">
        <f t="shared" si="9"/>
        <v>131</v>
      </c>
      <c r="L15" s="314"/>
    </row>
    <row r="16" spans="1:12" s="163" customFormat="1" ht="20.100000000000001" customHeight="1" x14ac:dyDescent="0.2">
      <c r="A16" s="1727"/>
      <c r="B16" s="1724" t="s">
        <v>305</v>
      </c>
      <c r="C16" s="1725"/>
      <c r="D16" s="460">
        <f>SUM(D78,D87)</f>
        <v>3897</v>
      </c>
      <c r="E16" s="460">
        <f t="shared" si="2"/>
        <v>531</v>
      </c>
      <c r="F16" s="461">
        <f>SUM(F78,F87)</f>
        <v>20675</v>
      </c>
      <c r="G16" s="460">
        <f t="shared" ref="G16:K16" si="10">SUM(G78,G87)</f>
        <v>3716</v>
      </c>
      <c r="H16" s="460">
        <f t="shared" si="10"/>
        <v>50</v>
      </c>
      <c r="I16" s="460">
        <f t="shared" si="10"/>
        <v>108</v>
      </c>
      <c r="J16" s="460">
        <f t="shared" si="10"/>
        <v>22</v>
      </c>
      <c r="K16" s="462">
        <f t="shared" si="10"/>
        <v>1</v>
      </c>
      <c r="L16" s="314"/>
    </row>
    <row r="17" spans="1:12" s="163" customFormat="1" ht="20.100000000000001" customHeight="1" thickBot="1" x14ac:dyDescent="0.25">
      <c r="A17" s="1728"/>
      <c r="B17" s="1743" t="s">
        <v>306</v>
      </c>
      <c r="C17" s="1742"/>
      <c r="D17" s="463">
        <f>SUM(D88)</f>
        <v>3690</v>
      </c>
      <c r="E17" s="463">
        <f t="shared" si="2"/>
        <v>531</v>
      </c>
      <c r="F17" s="464">
        <f t="shared" ref="F17:K17" si="11">SUM(F88)</f>
        <v>19600</v>
      </c>
      <c r="G17" s="463">
        <f t="shared" si="11"/>
        <v>2952</v>
      </c>
      <c r="H17" s="463">
        <f t="shared" si="11"/>
        <v>406</v>
      </c>
      <c r="I17" s="463">
        <f t="shared" si="11"/>
        <v>185</v>
      </c>
      <c r="J17" s="463">
        <f t="shared" si="11"/>
        <v>111</v>
      </c>
      <c r="K17" s="465">
        <f t="shared" si="11"/>
        <v>36</v>
      </c>
      <c r="L17" s="314"/>
    </row>
    <row r="18" spans="1:12" s="163" customFormat="1" ht="20.100000000000001" customHeight="1" x14ac:dyDescent="0.2">
      <c r="A18" s="1692" t="s">
        <v>307</v>
      </c>
      <c r="B18" s="1751" t="s">
        <v>308</v>
      </c>
      <c r="C18" s="1683"/>
      <c r="D18" s="898">
        <v>1760</v>
      </c>
      <c r="E18" s="899">
        <v>510</v>
      </c>
      <c r="F18" s="900">
        <v>8980</v>
      </c>
      <c r="G18" s="899">
        <v>1744</v>
      </c>
      <c r="H18" s="899">
        <v>16</v>
      </c>
      <c r="I18" s="899"/>
      <c r="J18" s="899"/>
      <c r="K18" s="901"/>
    </row>
    <row r="19" spans="1:12" s="163" customFormat="1" ht="20.100000000000001" customHeight="1" thickBot="1" x14ac:dyDescent="0.25">
      <c r="A19" s="1694"/>
      <c r="B19" s="1688" t="s">
        <v>309</v>
      </c>
      <c r="C19" s="1689"/>
      <c r="D19" s="902">
        <v>182</v>
      </c>
      <c r="E19" s="903">
        <v>482</v>
      </c>
      <c r="F19" s="904">
        <v>877</v>
      </c>
      <c r="G19" s="903">
        <v>137</v>
      </c>
      <c r="H19" s="903">
        <v>12</v>
      </c>
      <c r="I19" s="903"/>
      <c r="J19" s="903">
        <v>33</v>
      </c>
      <c r="K19" s="905"/>
    </row>
    <row r="20" spans="1:12" s="163" customFormat="1" ht="20.100000000000001" customHeight="1" thickTop="1" thickBot="1" x14ac:dyDescent="0.25">
      <c r="A20" s="1693"/>
      <c r="B20" s="1680" t="s">
        <v>275</v>
      </c>
      <c r="C20" s="1681"/>
      <c r="D20" s="468">
        <f>SUM(D18:D19)</f>
        <v>1942</v>
      </c>
      <c r="E20" s="335">
        <f>ROUND(F20/D20*100,0)</f>
        <v>508</v>
      </c>
      <c r="F20" s="336">
        <f t="shared" ref="F20:K20" si="12">SUM(F18:F19)</f>
        <v>9857</v>
      </c>
      <c r="G20" s="337">
        <f t="shared" si="12"/>
        <v>1881</v>
      </c>
      <c r="H20" s="337">
        <f t="shared" si="12"/>
        <v>28</v>
      </c>
      <c r="I20" s="337">
        <f t="shared" si="12"/>
        <v>0</v>
      </c>
      <c r="J20" s="337">
        <f t="shared" si="12"/>
        <v>33</v>
      </c>
      <c r="K20" s="338">
        <f t="shared" si="12"/>
        <v>0</v>
      </c>
    </row>
    <row r="21" spans="1:12" ht="20.100000000000001" customHeight="1" x14ac:dyDescent="0.2">
      <c r="A21" s="1692" t="s">
        <v>310</v>
      </c>
      <c r="B21" s="1682" t="s">
        <v>311</v>
      </c>
      <c r="C21" s="1720"/>
      <c r="D21" s="469">
        <v>985</v>
      </c>
      <c r="E21" s="190">
        <v>508</v>
      </c>
      <c r="F21" s="470">
        <v>5000</v>
      </c>
      <c r="G21" s="190">
        <v>972</v>
      </c>
      <c r="H21" s="190">
        <v>9</v>
      </c>
      <c r="I21" s="190">
        <v>2</v>
      </c>
      <c r="J21" s="190">
        <v>2</v>
      </c>
      <c r="K21" s="467">
        <v>0</v>
      </c>
    </row>
    <row r="22" spans="1:12" ht="20.100000000000001" customHeight="1" x14ac:dyDescent="0.2">
      <c r="A22" s="1694"/>
      <c r="B22" s="1686" t="s">
        <v>312</v>
      </c>
      <c r="C22" s="1687"/>
      <c r="D22" s="332">
        <v>361</v>
      </c>
      <c r="E22" s="192">
        <v>525</v>
      </c>
      <c r="F22" s="333">
        <v>1900</v>
      </c>
      <c r="G22" s="192">
        <v>361</v>
      </c>
      <c r="H22" s="192">
        <v>0</v>
      </c>
      <c r="I22" s="192">
        <v>0</v>
      </c>
      <c r="J22" s="192">
        <v>0</v>
      </c>
      <c r="K22" s="229">
        <v>0</v>
      </c>
    </row>
    <row r="23" spans="1:12" ht="20.100000000000001" customHeight="1" thickBot="1" x14ac:dyDescent="0.25">
      <c r="A23" s="1694"/>
      <c r="B23" s="1688" t="s">
        <v>313</v>
      </c>
      <c r="C23" s="1689"/>
      <c r="D23" s="332">
        <v>358</v>
      </c>
      <c r="E23" s="192">
        <v>529</v>
      </c>
      <c r="F23" s="333">
        <v>1890</v>
      </c>
      <c r="G23" s="192">
        <v>358</v>
      </c>
      <c r="H23" s="192">
        <v>0</v>
      </c>
      <c r="I23" s="192">
        <v>0</v>
      </c>
      <c r="J23" s="192">
        <v>0</v>
      </c>
      <c r="K23" s="229">
        <v>0</v>
      </c>
    </row>
    <row r="24" spans="1:12" s="163" customFormat="1" ht="20.100000000000001" customHeight="1" thickTop="1" thickBot="1" x14ac:dyDescent="0.25">
      <c r="A24" s="1693"/>
      <c r="B24" s="1680" t="s">
        <v>275</v>
      </c>
      <c r="C24" s="1681"/>
      <c r="D24" s="471">
        <f>SUM(D21:D23)</f>
        <v>1704</v>
      </c>
      <c r="E24" s="335">
        <f>ROUND(F24/D24*100,0)</f>
        <v>516</v>
      </c>
      <c r="F24" s="472">
        <f t="shared" ref="F24:K24" si="13">SUM(F21:F23)</f>
        <v>8790</v>
      </c>
      <c r="G24" s="473">
        <f t="shared" si="13"/>
        <v>1691</v>
      </c>
      <c r="H24" s="473">
        <f t="shared" si="13"/>
        <v>9</v>
      </c>
      <c r="I24" s="473">
        <f t="shared" si="13"/>
        <v>2</v>
      </c>
      <c r="J24" s="473">
        <f t="shared" si="13"/>
        <v>2</v>
      </c>
      <c r="K24" s="474">
        <f t="shared" si="13"/>
        <v>0</v>
      </c>
    </row>
    <row r="25" spans="1:12" s="163" customFormat="1" ht="20.100000000000001" customHeight="1" x14ac:dyDescent="0.2">
      <c r="A25" s="1692" t="s">
        <v>314</v>
      </c>
      <c r="B25" s="1718" t="s">
        <v>315</v>
      </c>
      <c r="C25" s="1719"/>
      <c r="D25" s="475">
        <v>1790</v>
      </c>
      <c r="E25" s="190">
        <v>519</v>
      </c>
      <c r="F25" s="466">
        <v>9290</v>
      </c>
      <c r="G25" s="190">
        <v>1342</v>
      </c>
      <c r="H25" s="190">
        <v>383</v>
      </c>
      <c r="I25" s="190">
        <v>59</v>
      </c>
      <c r="J25" s="190">
        <v>5</v>
      </c>
      <c r="K25" s="467">
        <v>1</v>
      </c>
    </row>
    <row r="26" spans="1:12" ht="20.100000000000001" customHeight="1" x14ac:dyDescent="0.2">
      <c r="A26" s="1694"/>
      <c r="B26" s="1721" t="s">
        <v>316</v>
      </c>
      <c r="C26" s="1722"/>
      <c r="D26" s="476">
        <v>1190</v>
      </c>
      <c r="E26" s="477">
        <v>564</v>
      </c>
      <c r="F26" s="478">
        <v>6710</v>
      </c>
      <c r="G26" s="477">
        <v>1057</v>
      </c>
      <c r="H26" s="477">
        <v>133</v>
      </c>
      <c r="I26" s="477">
        <v>0</v>
      </c>
      <c r="J26" s="477">
        <v>0</v>
      </c>
      <c r="K26" s="479">
        <v>0</v>
      </c>
    </row>
    <row r="27" spans="1:12" s="163" customFormat="1" ht="20.100000000000001" customHeight="1" thickBot="1" x14ac:dyDescent="0.25">
      <c r="A27" s="1694"/>
      <c r="B27" s="1688" t="s">
        <v>317</v>
      </c>
      <c r="C27" s="1689"/>
      <c r="D27" s="191">
        <v>902</v>
      </c>
      <c r="E27" s="192">
        <v>567</v>
      </c>
      <c r="F27" s="228">
        <v>5110</v>
      </c>
      <c r="G27" s="192">
        <v>599</v>
      </c>
      <c r="H27" s="192">
        <v>220</v>
      </c>
      <c r="I27" s="192">
        <v>79</v>
      </c>
      <c r="J27" s="192">
        <v>4</v>
      </c>
      <c r="K27" s="229">
        <v>0</v>
      </c>
    </row>
    <row r="28" spans="1:12" s="163" customFormat="1" ht="20.100000000000001" customHeight="1" thickTop="1" thickBot="1" x14ac:dyDescent="0.25">
      <c r="A28" s="1693"/>
      <c r="B28" s="1680" t="s">
        <v>275</v>
      </c>
      <c r="C28" s="1681"/>
      <c r="D28" s="468">
        <f>SUM(D25:D26,D27)</f>
        <v>3882</v>
      </c>
      <c r="E28" s="335">
        <f>ROUND(F28/D28*100,0)</f>
        <v>544</v>
      </c>
      <c r="F28" s="336">
        <f t="shared" ref="F28:K28" si="14">SUM(F25:F27)</f>
        <v>21110</v>
      </c>
      <c r="G28" s="480">
        <f t="shared" si="14"/>
        <v>2998</v>
      </c>
      <c r="H28" s="337">
        <f t="shared" si="14"/>
        <v>736</v>
      </c>
      <c r="I28" s="337">
        <f t="shared" si="14"/>
        <v>138</v>
      </c>
      <c r="J28" s="337">
        <f t="shared" si="14"/>
        <v>9</v>
      </c>
      <c r="K28" s="338">
        <f t="shared" si="14"/>
        <v>1</v>
      </c>
    </row>
    <row r="29" spans="1:12" s="163" customFormat="1" ht="20.100000000000001" customHeight="1" thickBot="1" x14ac:dyDescent="0.25">
      <c r="A29" s="1692" t="s">
        <v>318</v>
      </c>
      <c r="B29" s="1684" t="s">
        <v>319</v>
      </c>
      <c r="C29" s="1685"/>
      <c r="D29" s="1190">
        <v>7960</v>
      </c>
      <c r="E29" s="190">
        <v>556</v>
      </c>
      <c r="F29" s="470">
        <v>44300</v>
      </c>
      <c r="G29" s="190">
        <v>6020</v>
      </c>
      <c r="H29" s="190">
        <v>773</v>
      </c>
      <c r="I29" s="190">
        <v>286</v>
      </c>
      <c r="J29" s="190">
        <v>881</v>
      </c>
      <c r="K29" s="467"/>
    </row>
    <row r="30" spans="1:12" ht="20.100000000000001" customHeight="1" thickTop="1" thickBot="1" x14ac:dyDescent="0.25">
      <c r="A30" s="1693"/>
      <c r="B30" s="1680" t="s">
        <v>275</v>
      </c>
      <c r="C30" s="1681"/>
      <c r="D30" s="949">
        <f>SUM(D29:D29)</f>
        <v>7960</v>
      </c>
      <c r="E30" s="950">
        <f>ROUND(F30/D30*100,0)</f>
        <v>557</v>
      </c>
      <c r="F30" s="951">
        <f t="shared" ref="F30:K30" si="15">SUM(F29:F29)</f>
        <v>44300</v>
      </c>
      <c r="G30" s="952">
        <f t="shared" si="15"/>
        <v>6020</v>
      </c>
      <c r="H30" s="953">
        <f t="shared" si="15"/>
        <v>773</v>
      </c>
      <c r="I30" s="953">
        <f t="shared" si="15"/>
        <v>286</v>
      </c>
      <c r="J30" s="953">
        <f t="shared" si="15"/>
        <v>881</v>
      </c>
      <c r="K30" s="954">
        <f t="shared" si="15"/>
        <v>0</v>
      </c>
    </row>
    <row r="31" spans="1:12" ht="20.100000000000001" customHeight="1" x14ac:dyDescent="0.2">
      <c r="A31" s="1692" t="s">
        <v>320</v>
      </c>
      <c r="B31" s="1682" t="s">
        <v>321</v>
      </c>
      <c r="C31" s="1683"/>
      <c r="D31" s="189">
        <v>1370</v>
      </c>
      <c r="E31" s="190">
        <v>508</v>
      </c>
      <c r="F31" s="466">
        <v>6960</v>
      </c>
      <c r="G31" s="190">
        <v>0</v>
      </c>
      <c r="H31" s="190">
        <v>62</v>
      </c>
      <c r="I31" s="190">
        <v>1082</v>
      </c>
      <c r="J31" s="190">
        <v>206</v>
      </c>
      <c r="K31" s="467">
        <v>20</v>
      </c>
    </row>
    <row r="32" spans="1:12" ht="20.100000000000001" customHeight="1" x14ac:dyDescent="0.2">
      <c r="A32" s="1694"/>
      <c r="B32" s="1686" t="s">
        <v>172</v>
      </c>
      <c r="C32" s="1687"/>
      <c r="D32" s="191">
        <v>330</v>
      </c>
      <c r="E32" s="192">
        <v>533</v>
      </c>
      <c r="F32" s="228">
        <v>1760</v>
      </c>
      <c r="G32" s="192">
        <v>40</v>
      </c>
      <c r="H32" s="192">
        <v>264</v>
      </c>
      <c r="I32" s="192">
        <v>26</v>
      </c>
      <c r="J32" s="192">
        <v>0</v>
      </c>
      <c r="K32" s="229">
        <v>0</v>
      </c>
    </row>
    <row r="33" spans="1:11" ht="20.100000000000001" customHeight="1" thickBot="1" x14ac:dyDescent="0.25">
      <c r="A33" s="1694"/>
      <c r="B33" s="1688" t="s">
        <v>173</v>
      </c>
      <c r="C33" s="1689"/>
      <c r="D33" s="191">
        <v>473</v>
      </c>
      <c r="E33" s="192">
        <v>517</v>
      </c>
      <c r="F33" s="228">
        <v>2450</v>
      </c>
      <c r="G33" s="192">
        <v>0</v>
      </c>
      <c r="H33" s="192">
        <v>0</v>
      </c>
      <c r="I33" s="192">
        <v>340</v>
      </c>
      <c r="J33" s="192">
        <v>133</v>
      </c>
      <c r="K33" s="229">
        <v>0</v>
      </c>
    </row>
    <row r="34" spans="1:11" ht="20.100000000000001" customHeight="1" thickTop="1" thickBot="1" x14ac:dyDescent="0.25">
      <c r="A34" s="1693"/>
      <c r="B34" s="1680" t="s">
        <v>275</v>
      </c>
      <c r="C34" s="1681"/>
      <c r="D34" s="468">
        <f>SUM(D31:D33)</f>
        <v>2173</v>
      </c>
      <c r="E34" s="335">
        <f>ROUND(F34/D34*100,0)</f>
        <v>514</v>
      </c>
      <c r="F34" s="336">
        <f t="shared" ref="F34:K34" si="16">SUM(F31:F33)</f>
        <v>11170</v>
      </c>
      <c r="G34" s="337">
        <f t="shared" si="16"/>
        <v>40</v>
      </c>
      <c r="H34" s="337">
        <f t="shared" si="16"/>
        <v>326</v>
      </c>
      <c r="I34" s="337">
        <f t="shared" si="16"/>
        <v>1448</v>
      </c>
      <c r="J34" s="337">
        <f t="shared" si="16"/>
        <v>339</v>
      </c>
      <c r="K34" s="338">
        <f t="shared" si="16"/>
        <v>20</v>
      </c>
    </row>
    <row r="35" spans="1:11" ht="20.100000000000001" customHeight="1" x14ac:dyDescent="0.2">
      <c r="A35" s="1695" t="s">
        <v>322</v>
      </c>
      <c r="B35" s="1682" t="s">
        <v>323</v>
      </c>
      <c r="C35" s="1683"/>
      <c r="D35" s="898">
        <v>4790</v>
      </c>
      <c r="E35" s="957">
        <v>549</v>
      </c>
      <c r="F35" s="958">
        <v>26300</v>
      </c>
      <c r="G35" s="959">
        <v>3528</v>
      </c>
      <c r="H35" s="959">
        <v>1161</v>
      </c>
      <c r="I35" s="959">
        <v>96</v>
      </c>
      <c r="J35" s="959">
        <v>5</v>
      </c>
      <c r="K35" s="960"/>
    </row>
    <row r="36" spans="1:11" ht="20.100000000000001" customHeight="1" x14ac:dyDescent="0.2">
      <c r="A36" s="1696"/>
      <c r="B36" s="1686" t="s">
        <v>174</v>
      </c>
      <c r="C36" s="1687"/>
      <c r="D36" s="902">
        <v>814</v>
      </c>
      <c r="E36" s="961">
        <v>549</v>
      </c>
      <c r="F36" s="962">
        <v>4470</v>
      </c>
      <c r="G36" s="963">
        <v>814</v>
      </c>
      <c r="H36" s="963"/>
      <c r="I36" s="963"/>
      <c r="J36" s="963"/>
      <c r="K36" s="964"/>
    </row>
    <row r="37" spans="1:11" ht="20.100000000000001" customHeight="1" x14ac:dyDescent="0.2">
      <c r="A37" s="1696"/>
      <c r="B37" s="1686" t="s">
        <v>175</v>
      </c>
      <c r="C37" s="1687"/>
      <c r="D37" s="902">
        <v>821</v>
      </c>
      <c r="E37" s="961">
        <v>538</v>
      </c>
      <c r="F37" s="962">
        <v>4420</v>
      </c>
      <c r="G37" s="963">
        <v>326</v>
      </c>
      <c r="H37" s="963">
        <v>401</v>
      </c>
      <c r="I37" s="963">
        <v>48</v>
      </c>
      <c r="J37" s="963"/>
      <c r="K37" s="964">
        <v>46</v>
      </c>
    </row>
    <row r="38" spans="1:11" ht="20.100000000000001" customHeight="1" x14ac:dyDescent="0.2">
      <c r="A38" s="1696"/>
      <c r="B38" s="1686" t="s">
        <v>176</v>
      </c>
      <c r="C38" s="1687"/>
      <c r="D38" s="902">
        <v>788</v>
      </c>
      <c r="E38" s="961">
        <v>522</v>
      </c>
      <c r="F38" s="962">
        <v>4110</v>
      </c>
      <c r="G38" s="963">
        <v>325</v>
      </c>
      <c r="H38" s="963">
        <v>300</v>
      </c>
      <c r="I38" s="963">
        <v>163</v>
      </c>
      <c r="J38" s="963"/>
      <c r="K38" s="964"/>
    </row>
    <row r="39" spans="1:11" ht="20.100000000000001" customHeight="1" x14ac:dyDescent="0.2">
      <c r="A39" s="1696"/>
      <c r="B39" s="1686" t="s">
        <v>177</v>
      </c>
      <c r="C39" s="1687"/>
      <c r="D39" s="902">
        <v>442</v>
      </c>
      <c r="E39" s="961">
        <v>520</v>
      </c>
      <c r="F39" s="962">
        <v>2300</v>
      </c>
      <c r="G39" s="963">
        <v>280</v>
      </c>
      <c r="H39" s="963">
        <v>133</v>
      </c>
      <c r="I39" s="963">
        <v>29</v>
      </c>
      <c r="J39" s="963"/>
      <c r="K39" s="964"/>
    </row>
    <row r="40" spans="1:11" ht="20.100000000000001" customHeight="1" x14ac:dyDescent="0.2">
      <c r="A40" s="1696"/>
      <c r="B40" s="1686" t="s">
        <v>178</v>
      </c>
      <c r="C40" s="1687"/>
      <c r="D40" s="902">
        <v>462</v>
      </c>
      <c r="E40" s="961">
        <v>525</v>
      </c>
      <c r="F40" s="962">
        <v>2430</v>
      </c>
      <c r="G40" s="963"/>
      <c r="H40" s="963">
        <v>1</v>
      </c>
      <c r="I40" s="963">
        <v>164</v>
      </c>
      <c r="J40" s="963">
        <v>297</v>
      </c>
      <c r="K40" s="964"/>
    </row>
    <row r="41" spans="1:11" ht="20.100000000000001" customHeight="1" x14ac:dyDescent="0.2">
      <c r="A41" s="1696"/>
      <c r="B41" s="1686" t="s">
        <v>179</v>
      </c>
      <c r="C41" s="1687"/>
      <c r="D41" s="902">
        <v>512</v>
      </c>
      <c r="E41" s="961">
        <v>537</v>
      </c>
      <c r="F41" s="962">
        <v>2750</v>
      </c>
      <c r="G41" s="963">
        <v>113</v>
      </c>
      <c r="H41" s="963">
        <v>347</v>
      </c>
      <c r="I41" s="963">
        <v>52</v>
      </c>
      <c r="J41" s="963"/>
      <c r="K41" s="964"/>
    </row>
    <row r="42" spans="1:11" ht="20.100000000000001" customHeight="1" thickBot="1" x14ac:dyDescent="0.25">
      <c r="A42" s="1696"/>
      <c r="B42" s="1688" t="s">
        <v>180</v>
      </c>
      <c r="C42" s="1689"/>
      <c r="D42" s="902">
        <v>222</v>
      </c>
      <c r="E42" s="961">
        <v>502</v>
      </c>
      <c r="F42" s="962">
        <v>1110</v>
      </c>
      <c r="G42" s="963">
        <v>5</v>
      </c>
      <c r="H42" s="963">
        <v>90</v>
      </c>
      <c r="I42" s="963">
        <v>34</v>
      </c>
      <c r="J42" s="963">
        <v>85</v>
      </c>
      <c r="K42" s="964">
        <v>8</v>
      </c>
    </row>
    <row r="43" spans="1:11" ht="20.100000000000001" customHeight="1" thickTop="1" thickBot="1" x14ac:dyDescent="0.25">
      <c r="A43" s="1697"/>
      <c r="B43" s="1680" t="s">
        <v>275</v>
      </c>
      <c r="C43" s="1681"/>
      <c r="D43" s="949">
        <f>SUM(D35:D42)</f>
        <v>8851</v>
      </c>
      <c r="E43" s="950">
        <f>F43/D43*100</f>
        <v>541.06880578465712</v>
      </c>
      <c r="F43" s="951">
        <f t="shared" ref="F43:K43" si="17">SUM(F35:F42)</f>
        <v>47890</v>
      </c>
      <c r="G43" s="953">
        <f t="shared" si="17"/>
        <v>5391</v>
      </c>
      <c r="H43" s="953">
        <f t="shared" si="17"/>
        <v>2433</v>
      </c>
      <c r="I43" s="953">
        <f t="shared" si="17"/>
        <v>586</v>
      </c>
      <c r="J43" s="953">
        <f t="shared" si="17"/>
        <v>387</v>
      </c>
      <c r="K43" s="954">
        <f t="shared" si="17"/>
        <v>54</v>
      </c>
    </row>
    <row r="44" spans="1:11" ht="20.100000000000001" customHeight="1" x14ac:dyDescent="0.2">
      <c r="A44" s="1692" t="s">
        <v>324</v>
      </c>
      <c r="B44" s="1682" t="s">
        <v>325</v>
      </c>
      <c r="C44" s="1683"/>
      <c r="D44" s="189">
        <v>3440</v>
      </c>
      <c r="E44" s="190">
        <v>547</v>
      </c>
      <c r="F44" s="466">
        <v>18800</v>
      </c>
      <c r="G44" s="190">
        <v>713</v>
      </c>
      <c r="H44" s="190">
        <v>2700</v>
      </c>
      <c r="I44" s="190">
        <v>27</v>
      </c>
      <c r="J44" s="190"/>
      <c r="K44" s="467"/>
    </row>
    <row r="45" spans="1:11" ht="20.100000000000001" customHeight="1" x14ac:dyDescent="0.2">
      <c r="A45" s="1694"/>
      <c r="B45" s="1690" t="s">
        <v>326</v>
      </c>
      <c r="C45" s="1691"/>
      <c r="D45" s="191">
        <v>862</v>
      </c>
      <c r="E45" s="192">
        <v>552</v>
      </c>
      <c r="F45" s="228">
        <v>4760</v>
      </c>
      <c r="G45" s="192"/>
      <c r="H45" s="192">
        <v>385</v>
      </c>
      <c r="I45" s="192">
        <v>475</v>
      </c>
      <c r="J45" s="192">
        <v>2</v>
      </c>
      <c r="K45" s="229"/>
    </row>
    <row r="46" spans="1:11" ht="20.100000000000001" customHeight="1" x14ac:dyDescent="0.2">
      <c r="A46" s="1694"/>
      <c r="B46" s="1686" t="s">
        <v>327</v>
      </c>
      <c r="C46" s="1687"/>
      <c r="D46" s="191">
        <v>692</v>
      </c>
      <c r="E46" s="192">
        <v>558</v>
      </c>
      <c r="F46" s="228">
        <v>3860</v>
      </c>
      <c r="G46" s="192">
        <v>470</v>
      </c>
      <c r="H46" s="192">
        <v>222</v>
      </c>
      <c r="I46" s="192"/>
      <c r="J46" s="192"/>
      <c r="K46" s="229"/>
    </row>
    <row r="47" spans="1:11" ht="20.100000000000001" customHeight="1" x14ac:dyDescent="0.2">
      <c r="A47" s="1694"/>
      <c r="B47" s="1686" t="s">
        <v>328</v>
      </c>
      <c r="C47" s="1687"/>
      <c r="D47" s="191">
        <v>518</v>
      </c>
      <c r="E47" s="192">
        <v>583</v>
      </c>
      <c r="F47" s="228">
        <v>3020</v>
      </c>
      <c r="G47" s="192">
        <v>518</v>
      </c>
      <c r="H47" s="192"/>
      <c r="I47" s="192"/>
      <c r="J47" s="192"/>
      <c r="K47" s="229"/>
    </row>
    <row r="48" spans="1:11" ht="20.100000000000001" customHeight="1" x14ac:dyDescent="0.2">
      <c r="A48" s="1694"/>
      <c r="B48" s="1686" t="s">
        <v>329</v>
      </c>
      <c r="C48" s="1687"/>
      <c r="D48" s="191">
        <v>1300</v>
      </c>
      <c r="E48" s="192">
        <v>566</v>
      </c>
      <c r="F48" s="228">
        <v>7360</v>
      </c>
      <c r="G48" s="192">
        <v>1300</v>
      </c>
      <c r="H48" s="192"/>
      <c r="I48" s="192"/>
      <c r="J48" s="192"/>
      <c r="K48" s="229"/>
    </row>
    <row r="49" spans="1:11" ht="20.100000000000001" customHeight="1" x14ac:dyDescent="0.2">
      <c r="A49" s="1694"/>
      <c r="B49" s="1686" t="s">
        <v>330</v>
      </c>
      <c r="C49" s="1687"/>
      <c r="D49" s="191">
        <v>870</v>
      </c>
      <c r="E49" s="192">
        <v>539</v>
      </c>
      <c r="F49" s="228">
        <v>4690</v>
      </c>
      <c r="G49" s="192">
        <v>418</v>
      </c>
      <c r="H49" s="192">
        <v>451</v>
      </c>
      <c r="I49" s="192">
        <v>1</v>
      </c>
      <c r="J49" s="192"/>
      <c r="K49" s="229"/>
    </row>
    <row r="50" spans="1:11" ht="20.100000000000001" customHeight="1" x14ac:dyDescent="0.2">
      <c r="A50" s="1694"/>
      <c r="B50" s="1686" t="s">
        <v>331</v>
      </c>
      <c r="C50" s="1687"/>
      <c r="D50" s="191">
        <v>287</v>
      </c>
      <c r="E50" s="192">
        <v>488</v>
      </c>
      <c r="F50" s="228">
        <v>1400</v>
      </c>
      <c r="G50" s="192">
        <v>284</v>
      </c>
      <c r="H50" s="192"/>
      <c r="I50" s="192">
        <v>1</v>
      </c>
      <c r="J50" s="192">
        <v>2</v>
      </c>
      <c r="K50" s="229"/>
    </row>
    <row r="51" spans="1:11" ht="20.100000000000001" customHeight="1" x14ac:dyDescent="0.2">
      <c r="A51" s="1694"/>
      <c r="B51" s="1686" t="s">
        <v>332</v>
      </c>
      <c r="C51" s="1687"/>
      <c r="D51" s="191">
        <v>587</v>
      </c>
      <c r="E51" s="192">
        <v>486</v>
      </c>
      <c r="F51" s="228">
        <v>2850</v>
      </c>
      <c r="G51" s="192">
        <v>534</v>
      </c>
      <c r="H51" s="192">
        <v>25</v>
      </c>
      <c r="I51" s="192">
        <v>6</v>
      </c>
      <c r="J51" s="192">
        <v>14</v>
      </c>
      <c r="K51" s="229">
        <v>8</v>
      </c>
    </row>
    <row r="52" spans="1:11" ht="20.100000000000001" customHeight="1" thickBot="1" x14ac:dyDescent="0.25">
      <c r="A52" s="1694"/>
      <c r="B52" s="1688" t="s">
        <v>333</v>
      </c>
      <c r="C52" s="1689"/>
      <c r="D52" s="193">
        <v>236</v>
      </c>
      <c r="E52" s="194">
        <v>481</v>
      </c>
      <c r="F52" s="481">
        <v>1140</v>
      </c>
      <c r="G52" s="194"/>
      <c r="H52" s="194">
        <v>13</v>
      </c>
      <c r="I52" s="194">
        <v>185</v>
      </c>
      <c r="J52" s="194">
        <v>30</v>
      </c>
      <c r="K52" s="482">
        <v>8</v>
      </c>
    </row>
    <row r="53" spans="1:11" ht="20.100000000000001" customHeight="1" thickTop="1" thickBot="1" x14ac:dyDescent="0.25">
      <c r="A53" s="1693"/>
      <c r="B53" s="1680" t="s">
        <v>275</v>
      </c>
      <c r="C53" s="1681"/>
      <c r="D53" s="468">
        <f>SUM(D44:D52)</f>
        <v>8792</v>
      </c>
      <c r="E53" s="335">
        <f>ROUND(F53/D53*100,0)</f>
        <v>545</v>
      </c>
      <c r="F53" s="336">
        <f t="shared" ref="F53:K53" si="18">SUM(F44:F52)</f>
        <v>47880</v>
      </c>
      <c r="G53" s="337">
        <f t="shared" si="18"/>
        <v>4237</v>
      </c>
      <c r="H53" s="337">
        <f t="shared" si="18"/>
        <v>3796</v>
      </c>
      <c r="I53" s="337">
        <f t="shared" si="18"/>
        <v>695</v>
      </c>
      <c r="J53" s="337">
        <f t="shared" si="18"/>
        <v>48</v>
      </c>
      <c r="K53" s="338">
        <f t="shared" si="18"/>
        <v>16</v>
      </c>
    </row>
    <row r="54" spans="1:11" ht="20.100000000000001" customHeight="1" x14ac:dyDescent="0.2">
      <c r="A54" s="1692" t="s">
        <v>334</v>
      </c>
      <c r="B54" s="1682" t="s">
        <v>335</v>
      </c>
      <c r="C54" s="1683"/>
      <c r="D54" s="189">
        <v>4740</v>
      </c>
      <c r="E54" s="190">
        <v>613</v>
      </c>
      <c r="F54" s="466">
        <v>29100</v>
      </c>
      <c r="G54" s="190">
        <v>3808.0677966101694</v>
      </c>
      <c r="H54" s="190">
        <v>198.83898305084745</v>
      </c>
      <c r="I54" s="190">
        <v>66.279661016949149</v>
      </c>
      <c r="J54" s="190">
        <v>666.81355932203394</v>
      </c>
      <c r="K54" s="467">
        <v>0</v>
      </c>
    </row>
    <row r="55" spans="1:11" ht="20.100000000000001" customHeight="1" x14ac:dyDescent="0.2">
      <c r="A55" s="1694"/>
      <c r="B55" s="1686" t="s">
        <v>336</v>
      </c>
      <c r="C55" s="1687"/>
      <c r="D55" s="191">
        <v>401</v>
      </c>
      <c r="E55" s="192">
        <v>605</v>
      </c>
      <c r="F55" s="228">
        <v>2430</v>
      </c>
      <c r="G55" s="192">
        <v>181.356783919598</v>
      </c>
      <c r="H55" s="192">
        <v>119.89698492462313</v>
      </c>
      <c r="I55" s="192">
        <v>99.746231155778887</v>
      </c>
      <c r="J55" s="192">
        <v>0</v>
      </c>
      <c r="K55" s="229">
        <v>0</v>
      </c>
    </row>
    <row r="56" spans="1:11" ht="20.100000000000001" customHeight="1" thickBot="1" x14ac:dyDescent="0.25">
      <c r="A56" s="1694"/>
      <c r="B56" s="1688" t="s">
        <v>337</v>
      </c>
      <c r="C56" s="1689"/>
      <c r="D56" s="191">
        <v>2190</v>
      </c>
      <c r="E56" s="192">
        <v>626</v>
      </c>
      <c r="F56" s="228">
        <v>13700</v>
      </c>
      <c r="G56" s="192">
        <v>0</v>
      </c>
      <c r="H56" s="192">
        <v>0</v>
      </c>
      <c r="I56" s="192">
        <v>0</v>
      </c>
      <c r="J56" s="192">
        <v>2133.7431192660551</v>
      </c>
      <c r="K56" s="229">
        <v>56.256880733944961</v>
      </c>
    </row>
    <row r="57" spans="1:11" ht="20.100000000000001" customHeight="1" thickTop="1" thickBot="1" x14ac:dyDescent="0.25">
      <c r="A57" s="1693"/>
      <c r="B57" s="1680" t="s">
        <v>275</v>
      </c>
      <c r="C57" s="1681"/>
      <c r="D57" s="468">
        <f>SUM(D54:D56)</f>
        <v>7331</v>
      </c>
      <c r="E57" s="335">
        <f>ROUND(F57/D57*100,0)</f>
        <v>617</v>
      </c>
      <c r="F57" s="336">
        <f t="shared" ref="F57:K57" si="19">SUM(F54:F56)</f>
        <v>45230</v>
      </c>
      <c r="G57" s="468">
        <f t="shared" si="19"/>
        <v>3989.4245805297674</v>
      </c>
      <c r="H57" s="337">
        <f t="shared" si="19"/>
        <v>318.73596797547054</v>
      </c>
      <c r="I57" s="337">
        <f t="shared" si="19"/>
        <v>166.02589217272805</v>
      </c>
      <c r="J57" s="337">
        <f t="shared" si="19"/>
        <v>2800.5566785880892</v>
      </c>
      <c r="K57" s="487">
        <f t="shared" si="19"/>
        <v>56.256880733944961</v>
      </c>
    </row>
    <row r="58" spans="1:11" ht="19.5" customHeight="1" x14ac:dyDescent="0.2">
      <c r="A58" s="1699" t="s">
        <v>338</v>
      </c>
      <c r="B58" s="1682" t="s">
        <v>339</v>
      </c>
      <c r="C58" s="1683"/>
      <c r="D58" s="191">
        <v>5520</v>
      </c>
      <c r="E58" s="192">
        <v>600</v>
      </c>
      <c r="F58" s="228">
        <v>33100</v>
      </c>
      <c r="G58" s="192">
        <v>4960</v>
      </c>
      <c r="H58" s="192">
        <v>507</v>
      </c>
      <c r="I58" s="192">
        <v>49</v>
      </c>
      <c r="J58" s="192">
        <v>3.8640000000000003</v>
      </c>
      <c r="K58" s="229"/>
    </row>
    <row r="59" spans="1:11" ht="20.100000000000001" customHeight="1" x14ac:dyDescent="0.2">
      <c r="A59" s="1700"/>
      <c r="B59" s="1690" t="s">
        <v>340</v>
      </c>
      <c r="C59" s="1691"/>
      <c r="D59" s="191">
        <v>199</v>
      </c>
      <c r="E59" s="192">
        <v>606</v>
      </c>
      <c r="F59" s="228">
        <v>1210</v>
      </c>
      <c r="G59" s="192">
        <v>115</v>
      </c>
      <c r="H59" s="192">
        <v>34.427</v>
      </c>
      <c r="I59" s="192">
        <v>31.442000000000004</v>
      </c>
      <c r="J59" s="192">
        <v>18.706000000000003</v>
      </c>
      <c r="K59" s="229"/>
    </row>
    <row r="60" spans="1:11" ht="20.100000000000001" customHeight="1" thickBot="1" x14ac:dyDescent="0.25">
      <c r="A60" s="1700"/>
      <c r="B60" s="1688" t="s">
        <v>341</v>
      </c>
      <c r="C60" s="1689"/>
      <c r="D60" s="193">
        <v>612</v>
      </c>
      <c r="E60" s="192">
        <v>542</v>
      </c>
      <c r="F60" s="228">
        <v>3320</v>
      </c>
      <c r="G60" s="192">
        <v>574</v>
      </c>
      <c r="H60" s="192">
        <v>27.54</v>
      </c>
      <c r="I60" s="192">
        <v>9.7919999999999998</v>
      </c>
      <c r="J60" s="192"/>
      <c r="K60" s="229"/>
    </row>
    <row r="61" spans="1:11" ht="20.100000000000001" customHeight="1" thickTop="1" thickBot="1" x14ac:dyDescent="0.25">
      <c r="A61" s="1701"/>
      <c r="B61" s="1680" t="s">
        <v>275</v>
      </c>
      <c r="C61" s="1681"/>
      <c r="D61" s="230">
        <f>SUM(D58:D60)</f>
        <v>6331</v>
      </c>
      <c r="E61" s="335">
        <f>ROUND(F61/D61*100,0)</f>
        <v>594</v>
      </c>
      <c r="F61" s="336">
        <f t="shared" ref="F61:J61" si="20">SUM(F58:F60)</f>
        <v>37630</v>
      </c>
      <c r="G61" s="337">
        <f t="shared" si="20"/>
        <v>5649</v>
      </c>
      <c r="H61" s="337">
        <f t="shared" si="20"/>
        <v>568.96699999999998</v>
      </c>
      <c r="I61" s="337">
        <f t="shared" si="20"/>
        <v>90.234000000000009</v>
      </c>
      <c r="J61" s="337">
        <f t="shared" si="20"/>
        <v>22.570000000000004</v>
      </c>
      <c r="K61" s="327"/>
    </row>
    <row r="62" spans="1:11" ht="20.100000000000001" customHeight="1" x14ac:dyDescent="0.2">
      <c r="A62" s="1702" t="s">
        <v>342</v>
      </c>
      <c r="B62" s="1682" t="s">
        <v>343</v>
      </c>
      <c r="C62" s="1683"/>
      <c r="D62" s="224">
        <v>2600</v>
      </c>
      <c r="E62" s="225">
        <v>617</v>
      </c>
      <c r="F62" s="226">
        <v>16000</v>
      </c>
      <c r="G62" s="225">
        <v>2600</v>
      </c>
      <c r="H62" s="225">
        <v>0</v>
      </c>
      <c r="I62" s="225">
        <v>0</v>
      </c>
      <c r="J62" s="225">
        <v>0</v>
      </c>
      <c r="K62" s="227">
        <v>0</v>
      </c>
    </row>
    <row r="63" spans="1:11" ht="20.100000000000001" customHeight="1" x14ac:dyDescent="0.2">
      <c r="A63" s="1694"/>
      <c r="B63" s="1686" t="s">
        <v>344</v>
      </c>
      <c r="C63" s="1687"/>
      <c r="D63" s="191">
        <v>966</v>
      </c>
      <c r="E63" s="192">
        <v>626</v>
      </c>
      <c r="F63" s="228">
        <v>6050</v>
      </c>
      <c r="G63" s="192">
        <v>965.99999999999989</v>
      </c>
      <c r="H63" s="192">
        <v>0</v>
      </c>
      <c r="I63" s="192">
        <v>0</v>
      </c>
      <c r="J63" s="192">
        <v>0</v>
      </c>
      <c r="K63" s="229">
        <v>0</v>
      </c>
    </row>
    <row r="64" spans="1:11" ht="20.100000000000001" customHeight="1" x14ac:dyDescent="0.2">
      <c r="A64" s="1694"/>
      <c r="B64" s="1686" t="s">
        <v>345</v>
      </c>
      <c r="C64" s="1687"/>
      <c r="D64" s="191">
        <v>286</v>
      </c>
      <c r="E64" s="192">
        <v>576</v>
      </c>
      <c r="F64" s="228">
        <v>1650</v>
      </c>
      <c r="G64" s="192">
        <v>176.90721649484536</v>
      </c>
      <c r="H64" s="192">
        <v>66.831615120274904</v>
      </c>
      <c r="I64" s="192">
        <v>31.45017182130584</v>
      </c>
      <c r="J64" s="192">
        <v>3.93127147766323</v>
      </c>
      <c r="K64" s="229">
        <v>6.8797250859106525</v>
      </c>
    </row>
    <row r="65" spans="1:11" ht="20.100000000000001" customHeight="1" x14ac:dyDescent="0.2">
      <c r="A65" s="1694"/>
      <c r="B65" s="1690" t="s">
        <v>346</v>
      </c>
      <c r="C65" s="1691"/>
      <c r="D65" s="488">
        <v>41</v>
      </c>
      <c r="E65" s="489">
        <v>521</v>
      </c>
      <c r="F65" s="228">
        <v>214</v>
      </c>
      <c r="G65" s="489">
        <v>18.547619047619047</v>
      </c>
      <c r="H65" s="489">
        <v>19.523809523809522</v>
      </c>
      <c r="I65" s="489">
        <v>2.9285714285714284</v>
      </c>
      <c r="J65" s="489">
        <v>0</v>
      </c>
      <c r="K65" s="490">
        <v>0</v>
      </c>
    </row>
    <row r="66" spans="1:11" ht="20.100000000000001" customHeight="1" x14ac:dyDescent="0.2">
      <c r="A66" s="1694"/>
      <c r="B66" s="1690" t="s">
        <v>347</v>
      </c>
      <c r="C66" s="1691"/>
      <c r="D66" s="491">
        <v>108</v>
      </c>
      <c r="E66" s="492">
        <v>543</v>
      </c>
      <c r="F66" s="228">
        <v>586</v>
      </c>
      <c r="G66" s="492">
        <v>5.9449541284403669</v>
      </c>
      <c r="H66" s="492">
        <v>97.10091743119267</v>
      </c>
      <c r="I66" s="492">
        <v>4.954128440366973</v>
      </c>
      <c r="J66" s="492">
        <v>0</v>
      </c>
      <c r="K66" s="493">
        <v>0</v>
      </c>
    </row>
    <row r="67" spans="1:11" ht="20.100000000000001" customHeight="1" x14ac:dyDescent="0.2">
      <c r="A67" s="1694"/>
      <c r="B67" s="1690" t="s">
        <v>348</v>
      </c>
      <c r="C67" s="1691"/>
      <c r="D67" s="191">
        <v>166</v>
      </c>
      <c r="E67" s="194">
        <v>570</v>
      </c>
      <c r="F67" s="228">
        <v>946</v>
      </c>
      <c r="G67" s="192">
        <v>0</v>
      </c>
      <c r="H67" s="192">
        <v>11.484276729559749</v>
      </c>
      <c r="I67" s="192">
        <v>105.44654088050315</v>
      </c>
      <c r="J67" s="192">
        <v>37.584905660377359</v>
      </c>
      <c r="K67" s="229">
        <v>11.484276729559749</v>
      </c>
    </row>
    <row r="68" spans="1:11" ht="20.100000000000001" customHeight="1" thickBot="1" x14ac:dyDescent="0.25">
      <c r="A68" s="1694"/>
      <c r="B68" s="1760" t="s">
        <v>349</v>
      </c>
      <c r="C68" s="1761"/>
      <c r="D68" s="494">
        <v>2840</v>
      </c>
      <c r="E68" s="334">
        <v>618</v>
      </c>
      <c r="F68" s="228">
        <v>17600</v>
      </c>
      <c r="G68" s="192">
        <v>2764.5314685314684</v>
      </c>
      <c r="H68" s="192">
        <v>75.468531468531467</v>
      </c>
      <c r="I68" s="192">
        <v>0</v>
      </c>
      <c r="J68" s="192">
        <v>0</v>
      </c>
      <c r="K68" s="229">
        <v>0</v>
      </c>
    </row>
    <row r="69" spans="1:11" ht="20.100000000000001" customHeight="1" thickTop="1" thickBot="1" x14ac:dyDescent="0.25">
      <c r="A69" s="1698"/>
      <c r="B69" s="1756" t="s">
        <v>275</v>
      </c>
      <c r="C69" s="1757"/>
      <c r="D69" s="230">
        <f>SUM(D62:D68)</f>
        <v>7007</v>
      </c>
      <c r="E69" s="231">
        <f>ROUND(F69/D69*100,0)</f>
        <v>614</v>
      </c>
      <c r="F69" s="232">
        <f t="shared" ref="F69:K69" si="21">SUM(F62:F68)</f>
        <v>43046</v>
      </c>
      <c r="G69" s="233">
        <f t="shared" si="21"/>
        <v>6531.9312582023731</v>
      </c>
      <c r="H69" s="233">
        <f t="shared" si="21"/>
        <v>270.40915027336831</v>
      </c>
      <c r="I69" s="233">
        <f t="shared" si="21"/>
        <v>144.77941257074738</v>
      </c>
      <c r="J69" s="233">
        <f t="shared" si="21"/>
        <v>41.51617713804059</v>
      </c>
      <c r="K69" s="327">
        <f t="shared" si="21"/>
        <v>18.364001815470402</v>
      </c>
    </row>
    <row r="70" spans="1:11" ht="20.100000000000001" customHeight="1" x14ac:dyDescent="0.2">
      <c r="A70" s="1702" t="s">
        <v>350</v>
      </c>
      <c r="B70" s="1762" t="s">
        <v>351</v>
      </c>
      <c r="C70" s="1763"/>
      <c r="D70" s="1289">
        <v>399</v>
      </c>
      <c r="E70" s="225">
        <v>544</v>
      </c>
      <c r="F70" s="1290">
        <v>2170</v>
      </c>
      <c r="G70" s="225"/>
      <c r="H70" s="225"/>
      <c r="I70" s="225">
        <v>93</v>
      </c>
      <c r="J70" s="225">
        <v>294</v>
      </c>
      <c r="K70" s="227">
        <v>12</v>
      </c>
    </row>
    <row r="71" spans="1:11" ht="20.100000000000001" customHeight="1" x14ac:dyDescent="0.2">
      <c r="A71" s="1694"/>
      <c r="B71" s="1686" t="s">
        <v>352</v>
      </c>
      <c r="C71" s="1687"/>
      <c r="D71" s="1291">
        <v>390</v>
      </c>
      <c r="E71" s="192">
        <v>557</v>
      </c>
      <c r="F71" s="1292">
        <v>2170</v>
      </c>
      <c r="G71" s="192"/>
      <c r="H71" s="192">
        <v>142</v>
      </c>
      <c r="I71" s="192">
        <v>238</v>
      </c>
      <c r="J71" s="192">
        <v>10</v>
      </c>
      <c r="K71" s="229"/>
    </row>
    <row r="72" spans="1:11" ht="20.100000000000001" customHeight="1" thickBot="1" x14ac:dyDescent="0.25">
      <c r="A72" s="1694"/>
      <c r="B72" s="1760" t="s">
        <v>353</v>
      </c>
      <c r="C72" s="1764"/>
      <c r="D72" s="1293">
        <v>980</v>
      </c>
      <c r="E72" s="334">
        <v>559</v>
      </c>
      <c r="F72" s="1292">
        <v>5480</v>
      </c>
      <c r="G72" s="192"/>
      <c r="H72" s="192"/>
      <c r="I72" s="192">
        <v>156</v>
      </c>
      <c r="J72" s="192">
        <v>705</v>
      </c>
      <c r="K72" s="229">
        <v>119</v>
      </c>
    </row>
    <row r="73" spans="1:11" ht="20.100000000000001" customHeight="1" thickTop="1" thickBot="1" x14ac:dyDescent="0.25">
      <c r="A73" s="1693"/>
      <c r="B73" s="1680" t="s">
        <v>275</v>
      </c>
      <c r="C73" s="1681"/>
      <c r="D73" s="1291">
        <f>SUM(D70:D72)</f>
        <v>1769</v>
      </c>
      <c r="E73" s="335">
        <f>ROUND(F73/D73*100,0)</f>
        <v>555</v>
      </c>
      <c r="F73" s="1294">
        <f t="shared" ref="F73:K73" si="22">SUM(F70:F72)</f>
        <v>9820</v>
      </c>
      <c r="G73" s="1295">
        <f t="shared" si="22"/>
        <v>0</v>
      </c>
      <c r="H73" s="1295">
        <f t="shared" si="22"/>
        <v>142</v>
      </c>
      <c r="I73" s="1295">
        <f t="shared" si="22"/>
        <v>487</v>
      </c>
      <c r="J73" s="1295">
        <f t="shared" si="22"/>
        <v>1009</v>
      </c>
      <c r="K73" s="1296">
        <f t="shared" si="22"/>
        <v>131</v>
      </c>
    </row>
    <row r="74" spans="1:11" ht="20.100000000000001" customHeight="1" x14ac:dyDescent="0.2">
      <c r="A74" s="1692" t="s">
        <v>354</v>
      </c>
      <c r="B74" s="1765" t="s">
        <v>355</v>
      </c>
      <c r="C74" s="1766"/>
      <c r="D74" s="189">
        <v>1620</v>
      </c>
      <c r="E74" s="190">
        <v>533</v>
      </c>
      <c r="F74" s="466">
        <v>8640</v>
      </c>
      <c r="G74" s="495">
        <v>1588</v>
      </c>
      <c r="H74" s="483">
        <v>2</v>
      </c>
      <c r="I74" s="483">
        <v>30</v>
      </c>
      <c r="J74" s="483"/>
      <c r="K74" s="484"/>
    </row>
    <row r="75" spans="1:11" ht="20.100000000000001" customHeight="1" x14ac:dyDescent="0.2">
      <c r="A75" s="1694"/>
      <c r="B75" s="1690" t="s">
        <v>356</v>
      </c>
      <c r="C75" s="1691"/>
      <c r="D75" s="191">
        <v>1130</v>
      </c>
      <c r="E75" s="334">
        <v>536</v>
      </c>
      <c r="F75" s="228">
        <v>6060</v>
      </c>
      <c r="G75" s="496">
        <v>1130</v>
      </c>
      <c r="H75" s="485"/>
      <c r="I75" s="485"/>
      <c r="J75" s="485"/>
      <c r="K75" s="486"/>
    </row>
    <row r="76" spans="1:11" ht="20.100000000000001" customHeight="1" x14ac:dyDescent="0.2">
      <c r="A76" s="1694"/>
      <c r="B76" s="1686" t="s">
        <v>357</v>
      </c>
      <c r="C76" s="1687"/>
      <c r="D76" s="191">
        <v>578</v>
      </c>
      <c r="E76" s="192">
        <v>526</v>
      </c>
      <c r="F76" s="228">
        <v>3040</v>
      </c>
      <c r="G76" s="496">
        <v>578</v>
      </c>
      <c r="H76" s="485"/>
      <c r="I76" s="485"/>
      <c r="J76" s="485"/>
      <c r="K76" s="486"/>
    </row>
    <row r="77" spans="1:11" ht="20.100000000000001" customHeight="1" thickBot="1" x14ac:dyDescent="0.25">
      <c r="A77" s="1694"/>
      <c r="B77" s="1688" t="s">
        <v>358</v>
      </c>
      <c r="C77" s="1689"/>
      <c r="D77" s="193">
        <v>50</v>
      </c>
      <c r="E77" s="192">
        <v>440</v>
      </c>
      <c r="F77" s="228">
        <v>220</v>
      </c>
      <c r="G77" s="496"/>
      <c r="H77" s="485"/>
      <c r="I77" s="485">
        <v>50</v>
      </c>
      <c r="J77" s="485"/>
      <c r="K77" s="486"/>
    </row>
    <row r="78" spans="1:11" ht="20.100000000000001" customHeight="1" thickTop="1" thickBot="1" x14ac:dyDescent="0.25">
      <c r="A78" s="1698"/>
      <c r="B78" s="1756" t="s">
        <v>275</v>
      </c>
      <c r="C78" s="1757"/>
      <c r="D78" s="230">
        <f>SUM(D74:D77)</f>
        <v>3378</v>
      </c>
      <c r="E78" s="497">
        <f>ROUND(F78/D78*100,0)</f>
        <v>532</v>
      </c>
      <c r="F78" s="498">
        <f t="shared" ref="F78:K78" si="23">SUM(F74:F77)</f>
        <v>17960</v>
      </c>
      <c r="G78" s="499">
        <f t="shared" si="23"/>
        <v>3296</v>
      </c>
      <c r="H78" s="499">
        <f t="shared" si="23"/>
        <v>2</v>
      </c>
      <c r="I78" s="499">
        <f t="shared" si="23"/>
        <v>80</v>
      </c>
      <c r="J78" s="499">
        <f t="shared" si="23"/>
        <v>0</v>
      </c>
      <c r="K78" s="500">
        <f t="shared" si="23"/>
        <v>0</v>
      </c>
    </row>
    <row r="79" spans="1:11" ht="20.100000000000001" customHeight="1" x14ac:dyDescent="0.2">
      <c r="A79" s="1702" t="s">
        <v>359</v>
      </c>
      <c r="B79" s="1758" t="s">
        <v>266</v>
      </c>
      <c r="C79" s="1759"/>
      <c r="D79" s="224">
        <v>122</v>
      </c>
      <c r="E79" s="225">
        <v>530</v>
      </c>
      <c r="F79" s="226">
        <v>647</v>
      </c>
      <c r="G79" s="225">
        <v>119</v>
      </c>
      <c r="H79" s="225">
        <v>3</v>
      </c>
      <c r="I79" s="225"/>
      <c r="J79" s="225"/>
      <c r="K79" s="227"/>
    </row>
    <row r="80" spans="1:11" ht="20.100000000000001" customHeight="1" x14ac:dyDescent="0.2">
      <c r="A80" s="1694"/>
      <c r="B80" s="1686" t="s">
        <v>267</v>
      </c>
      <c r="C80" s="1687"/>
      <c r="D80" s="191">
        <v>168</v>
      </c>
      <c r="E80" s="192">
        <v>498</v>
      </c>
      <c r="F80" s="228">
        <v>837</v>
      </c>
      <c r="G80" s="192">
        <v>168</v>
      </c>
      <c r="H80" s="192"/>
      <c r="I80" s="192"/>
      <c r="J80" s="192"/>
      <c r="K80" s="229"/>
    </row>
    <row r="81" spans="1:11" ht="20.100000000000001" customHeight="1" x14ac:dyDescent="0.2">
      <c r="A81" s="1694"/>
      <c r="B81" s="1686" t="s">
        <v>268</v>
      </c>
      <c r="C81" s="1687"/>
      <c r="D81" s="191">
        <v>24</v>
      </c>
      <c r="E81" s="192">
        <v>504</v>
      </c>
      <c r="F81" s="228">
        <v>121</v>
      </c>
      <c r="G81" s="192">
        <v>24</v>
      </c>
      <c r="H81" s="192"/>
      <c r="I81" s="192"/>
      <c r="J81" s="192"/>
      <c r="K81" s="229"/>
    </row>
    <row r="82" spans="1:11" ht="20.100000000000001" customHeight="1" x14ac:dyDescent="0.2">
      <c r="A82" s="1694"/>
      <c r="B82" s="1686" t="s">
        <v>269</v>
      </c>
      <c r="C82" s="1687"/>
      <c r="D82" s="191">
        <v>100</v>
      </c>
      <c r="E82" s="192">
        <v>531</v>
      </c>
      <c r="F82" s="228">
        <v>531</v>
      </c>
      <c r="G82" s="192">
        <v>27</v>
      </c>
      <c r="H82" s="192">
        <v>45</v>
      </c>
      <c r="I82" s="192">
        <v>28</v>
      </c>
      <c r="J82" s="192"/>
      <c r="K82" s="229"/>
    </row>
    <row r="83" spans="1:11" ht="20.100000000000001" customHeight="1" x14ac:dyDescent="0.2">
      <c r="A83" s="1694"/>
      <c r="B83" s="1686" t="s">
        <v>270</v>
      </c>
      <c r="C83" s="1687"/>
      <c r="D83" s="191"/>
      <c r="E83" s="192"/>
      <c r="F83" s="228"/>
      <c r="G83" s="192"/>
      <c r="H83" s="192"/>
      <c r="I83" s="192"/>
      <c r="J83" s="192"/>
      <c r="K83" s="229"/>
    </row>
    <row r="84" spans="1:11" ht="20.100000000000001" customHeight="1" x14ac:dyDescent="0.2">
      <c r="A84" s="1694"/>
      <c r="B84" s="1686" t="s">
        <v>271</v>
      </c>
      <c r="C84" s="1687"/>
      <c r="D84" s="191"/>
      <c r="E84" s="192"/>
      <c r="F84" s="228"/>
      <c r="G84" s="192"/>
      <c r="H84" s="192"/>
      <c r="I84" s="192"/>
      <c r="J84" s="192"/>
      <c r="K84" s="229"/>
    </row>
    <row r="85" spans="1:11" ht="20.100000000000001" customHeight="1" x14ac:dyDescent="0.2">
      <c r="A85" s="1694"/>
      <c r="B85" s="1686" t="s">
        <v>272</v>
      </c>
      <c r="C85" s="1687"/>
      <c r="D85" s="191">
        <v>82</v>
      </c>
      <c r="E85" s="192">
        <v>567</v>
      </c>
      <c r="F85" s="228">
        <v>465</v>
      </c>
      <c r="G85" s="192">
        <v>82</v>
      </c>
      <c r="H85" s="192"/>
      <c r="I85" s="192"/>
      <c r="J85" s="192"/>
      <c r="K85" s="229"/>
    </row>
    <row r="86" spans="1:11" ht="20.100000000000001" customHeight="1" thickBot="1" x14ac:dyDescent="0.25">
      <c r="A86" s="1694"/>
      <c r="B86" s="1688" t="s">
        <v>273</v>
      </c>
      <c r="C86" s="1689"/>
      <c r="D86" s="193">
        <v>23</v>
      </c>
      <c r="E86" s="192">
        <v>496</v>
      </c>
      <c r="F86" s="228">
        <v>114</v>
      </c>
      <c r="G86" s="192"/>
      <c r="H86" s="192"/>
      <c r="I86" s="192"/>
      <c r="J86" s="192">
        <v>22</v>
      </c>
      <c r="K86" s="229">
        <v>1</v>
      </c>
    </row>
    <row r="87" spans="1:11" ht="20.100000000000001" customHeight="1" thickTop="1" thickBot="1" x14ac:dyDescent="0.25">
      <c r="A87" s="1698"/>
      <c r="B87" s="1756" t="s">
        <v>275</v>
      </c>
      <c r="C87" s="1757"/>
      <c r="D87" s="230">
        <f>SUM(D79:D86)</f>
        <v>519</v>
      </c>
      <c r="E87" s="497">
        <f>ROUND(F87/D87*100,0)</f>
        <v>523</v>
      </c>
      <c r="F87" s="232">
        <f t="shared" ref="F87:K87" si="24">SUM(F79:F86)</f>
        <v>2715</v>
      </c>
      <c r="G87" s="233">
        <f t="shared" si="24"/>
        <v>420</v>
      </c>
      <c r="H87" s="233">
        <f t="shared" si="24"/>
        <v>48</v>
      </c>
      <c r="I87" s="233">
        <f t="shared" si="24"/>
        <v>28</v>
      </c>
      <c r="J87" s="233">
        <f t="shared" si="24"/>
        <v>22</v>
      </c>
      <c r="K87" s="327">
        <f t="shared" si="24"/>
        <v>1</v>
      </c>
    </row>
    <row r="88" spans="1:11" ht="20.100000000000001" customHeight="1" thickBot="1" x14ac:dyDescent="0.25">
      <c r="A88" s="208" t="s">
        <v>360</v>
      </c>
      <c r="B88" s="1768" t="s">
        <v>361</v>
      </c>
      <c r="C88" s="1769"/>
      <c r="D88" s="209">
        <v>3690</v>
      </c>
      <c r="E88" s="210">
        <f>ROUND(F88/D88*100,0)</f>
        <v>531</v>
      </c>
      <c r="F88" s="211">
        <v>19600</v>
      </c>
      <c r="G88" s="212">
        <v>2952</v>
      </c>
      <c r="H88" s="212">
        <v>406</v>
      </c>
      <c r="I88" s="212">
        <v>185</v>
      </c>
      <c r="J88" s="212">
        <v>111</v>
      </c>
      <c r="K88" s="328">
        <v>36</v>
      </c>
    </row>
    <row r="89" spans="1:11" x14ac:dyDescent="0.2">
      <c r="A89" s="1767"/>
      <c r="B89" s="1767" t="s">
        <v>275</v>
      </c>
      <c r="C89" s="1767"/>
      <c r="D89" s="1767">
        <f>SUM(D88:D88)</f>
        <v>3690</v>
      </c>
      <c r="E89" s="1767">
        <v>531</v>
      </c>
      <c r="F89" s="1767">
        <f t="shared" ref="F89:J89" si="25">SUM(F88:F88)</f>
        <v>19600</v>
      </c>
      <c r="G89" s="1767">
        <f t="shared" si="25"/>
        <v>2952</v>
      </c>
      <c r="H89" s="1767">
        <f t="shared" si="25"/>
        <v>406</v>
      </c>
      <c r="I89" s="1767">
        <f t="shared" si="25"/>
        <v>185</v>
      </c>
      <c r="J89" s="1767">
        <f t="shared" si="25"/>
        <v>111</v>
      </c>
      <c r="K89" s="1767">
        <f>SUM(K88:K88)</f>
        <v>36</v>
      </c>
    </row>
    <row r="90" spans="1:11" x14ac:dyDescent="0.2">
      <c r="A90" s="501" t="s">
        <v>362</v>
      </c>
    </row>
  </sheetData>
  <mergeCells count="108">
    <mergeCell ref="A89:K89"/>
    <mergeCell ref="B80:C80"/>
    <mergeCell ref="B81:C81"/>
    <mergeCell ref="B82:C82"/>
    <mergeCell ref="B83:C83"/>
    <mergeCell ref="B88:C88"/>
    <mergeCell ref="B84:C84"/>
    <mergeCell ref="B85:C85"/>
    <mergeCell ref="B86:C86"/>
    <mergeCell ref="B87:C87"/>
    <mergeCell ref="A79:A87"/>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F3:F6"/>
    <mergeCell ref="B15:C15"/>
    <mergeCell ref="B19:C19"/>
    <mergeCell ref="B20:C20"/>
    <mergeCell ref="B11:C11"/>
    <mergeCell ref="A7:C7"/>
    <mergeCell ref="A3:C6"/>
    <mergeCell ref="D3:D6"/>
    <mergeCell ref="A21:A24"/>
    <mergeCell ref="B24:C24"/>
    <mergeCell ref="B25:C25"/>
    <mergeCell ref="B23:C23"/>
    <mergeCell ref="B21:C21"/>
    <mergeCell ref="B22:C22"/>
    <mergeCell ref="A25:A28"/>
    <mergeCell ref="B27:C27"/>
    <mergeCell ref="B28:C28"/>
    <mergeCell ref="B26:C26"/>
    <mergeCell ref="A29:A30"/>
    <mergeCell ref="A31:A34"/>
    <mergeCell ref="A35:A43"/>
    <mergeCell ref="A44:A53"/>
    <mergeCell ref="A74:A78"/>
    <mergeCell ref="A54:A57"/>
    <mergeCell ref="A58:A61"/>
    <mergeCell ref="A62:A69"/>
    <mergeCell ref="A70:A73"/>
    <mergeCell ref="B30:C30"/>
    <mergeCell ref="B31:C31"/>
    <mergeCell ref="B29:C29"/>
    <mergeCell ref="B46:C46"/>
    <mergeCell ref="B47:C4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s>
  <phoneticPr fontId="4"/>
  <printOptions horizontalCentered="1"/>
  <pageMargins left="0.59055118110236227" right="0.59055118110236227" top="0.59055118110236227" bottom="0.39370078740157483" header="0.51181102362204722" footer="0.31496062992125984"/>
  <pageSetup paperSize="9" firstPageNumber="7" pageOrder="overThenDown" orientation="portrait" useFirstPageNumber="1" r:id="rId1"/>
  <headerFooter scaleWithDoc="0">
    <oddFooter xml:space="preserve">&amp;C&amp;14&amp;P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67"/>
  <sheetViews>
    <sheetView view="pageBreakPreview" zoomScale="80" zoomScaleNormal="100" zoomScaleSheetLayoutView="80" workbookViewId="0">
      <selection activeCell="L14" sqref="L14"/>
    </sheetView>
  </sheetViews>
  <sheetFormatPr defaultColWidth="9" defaultRowHeight="12" x14ac:dyDescent="0.15"/>
  <cols>
    <col min="1" max="1" width="3.33203125" style="2" customWidth="1"/>
    <col min="2" max="2" width="18" style="1" bestFit="1" customWidth="1"/>
    <col min="3" max="3" width="6.77734375" style="1" bestFit="1" customWidth="1"/>
    <col min="4" max="4" width="10.6640625" style="1" customWidth="1"/>
    <col min="5" max="11" width="8.109375" style="1" customWidth="1"/>
    <col min="12" max="16384" width="9" style="1"/>
  </cols>
  <sheetData>
    <row r="1" spans="1:11" ht="16.2" x14ac:dyDescent="0.2">
      <c r="A1" s="1789" t="s">
        <v>363</v>
      </c>
      <c r="B1" s="1789"/>
      <c r="C1" s="1789"/>
      <c r="D1" s="1789"/>
      <c r="E1" s="1789"/>
      <c r="F1" s="1789"/>
      <c r="G1" s="1789"/>
      <c r="H1" s="1789"/>
      <c r="I1" s="1789"/>
      <c r="J1" s="1789"/>
      <c r="K1" s="138"/>
    </row>
    <row r="3" spans="1:11" ht="13.8" thickBot="1" x14ac:dyDescent="0.2">
      <c r="A3" s="1786" t="s">
        <v>364</v>
      </c>
      <c r="B3" s="1786"/>
      <c r="C3" s="1786"/>
      <c r="D3" s="4"/>
      <c r="E3" s="4"/>
      <c r="F3" s="4"/>
      <c r="G3" s="4"/>
      <c r="H3" s="4"/>
      <c r="I3" s="1799" t="s">
        <v>365</v>
      </c>
      <c r="J3" s="1799"/>
      <c r="K3" s="140"/>
    </row>
    <row r="4" spans="1:11" ht="13.2" x14ac:dyDescent="0.15">
      <c r="A4" s="5"/>
      <c r="B4" s="6" t="s">
        <v>366</v>
      </c>
      <c r="C4" s="1779" t="s">
        <v>367</v>
      </c>
      <c r="D4" s="1791"/>
      <c r="E4" s="1784" t="s">
        <v>368</v>
      </c>
      <c r="F4" s="1784"/>
      <c r="G4" s="1784" t="s">
        <v>369</v>
      </c>
      <c r="H4" s="1784"/>
      <c r="I4" s="1784" t="s">
        <v>370</v>
      </c>
      <c r="J4" s="1798"/>
      <c r="K4" s="140"/>
    </row>
    <row r="5" spans="1:11" ht="13.2" x14ac:dyDescent="0.15">
      <c r="A5" s="5"/>
      <c r="B5" s="28" t="s">
        <v>371</v>
      </c>
      <c r="C5" s="1782">
        <v>273953</v>
      </c>
      <c r="D5" s="1783"/>
      <c r="E5" s="1782">
        <v>268624</v>
      </c>
      <c r="F5" s="1783"/>
      <c r="G5" s="1782">
        <v>2979</v>
      </c>
      <c r="H5" s="1783"/>
      <c r="I5" s="1795">
        <v>2350</v>
      </c>
      <c r="J5" s="1796"/>
      <c r="K5" s="12"/>
    </row>
    <row r="6" spans="1:11" ht="13.2" x14ac:dyDescent="0.15">
      <c r="A6" s="5"/>
      <c r="B6" s="7" t="s">
        <v>372</v>
      </c>
      <c r="C6" s="1792">
        <f>SUM(E6:J6)</f>
        <v>244655</v>
      </c>
      <c r="D6" s="1793"/>
      <c r="E6" s="1794">
        <v>240398</v>
      </c>
      <c r="F6" s="1794"/>
      <c r="G6" s="1794">
        <v>2229</v>
      </c>
      <c r="H6" s="1794"/>
      <c r="I6" s="1794">
        <v>2028</v>
      </c>
      <c r="J6" s="1797"/>
      <c r="K6" s="12"/>
    </row>
    <row r="7" spans="1:11" s="3" customFormat="1" ht="13.8" thickBot="1" x14ac:dyDescent="0.2">
      <c r="A7" s="8"/>
      <c r="B7" s="9" t="s">
        <v>373</v>
      </c>
      <c r="C7" s="1787">
        <f>C6/C5*100</f>
        <v>89.305464806006867</v>
      </c>
      <c r="D7" s="1788"/>
      <c r="E7" s="1787">
        <v>89.5</v>
      </c>
      <c r="F7" s="1788"/>
      <c r="G7" s="1787">
        <v>74.8</v>
      </c>
      <c r="H7" s="1788"/>
      <c r="I7" s="1787">
        <v>86.3</v>
      </c>
      <c r="J7" s="1790"/>
      <c r="K7" s="141"/>
    </row>
    <row r="8" spans="1:11" s="3" customFormat="1" ht="13.2" x14ac:dyDescent="0.15">
      <c r="A8" s="8"/>
      <c r="B8" s="10"/>
      <c r="C8" s="1785" t="s">
        <v>374</v>
      </c>
      <c r="D8" s="1785"/>
      <c r="E8" s="1785"/>
      <c r="F8" s="1785"/>
      <c r="G8" s="1785"/>
      <c r="H8" s="1785"/>
      <c r="I8" s="1785"/>
      <c r="J8" s="1785"/>
      <c r="K8" s="142"/>
    </row>
    <row r="9" spans="1:11" s="3" customFormat="1" ht="13.2" x14ac:dyDescent="0.15">
      <c r="A9" s="8"/>
      <c r="B9" s="10"/>
      <c r="C9" s="11"/>
      <c r="D9" s="10"/>
      <c r="E9" s="10"/>
      <c r="F9" s="10"/>
      <c r="G9" s="10"/>
      <c r="H9" s="10"/>
      <c r="I9" s="10"/>
      <c r="J9" s="10"/>
      <c r="K9" s="10"/>
    </row>
    <row r="10" spans="1:11" ht="13.2" x14ac:dyDescent="0.15">
      <c r="A10" s="1786" t="s">
        <v>542</v>
      </c>
      <c r="B10" s="1786"/>
      <c r="C10" s="1786"/>
      <c r="D10" s="13"/>
      <c r="E10" s="12"/>
      <c r="F10" s="12"/>
      <c r="G10" s="4"/>
      <c r="H10" s="4"/>
      <c r="I10" s="4"/>
      <c r="J10" s="4"/>
      <c r="K10" s="4"/>
    </row>
    <row r="11" spans="1:11" ht="12.6" thickBot="1" x14ac:dyDescent="0.2">
      <c r="A11" s="1772" t="s">
        <v>543</v>
      </c>
      <c r="B11" s="1772"/>
      <c r="C11" s="1772"/>
      <c r="D11" s="4"/>
      <c r="E11" s="4"/>
      <c r="F11" s="4"/>
      <c r="G11" s="4"/>
      <c r="H11" s="4"/>
      <c r="I11" s="4"/>
      <c r="J11" s="4"/>
      <c r="K11" s="4"/>
    </row>
    <row r="12" spans="1:11" ht="12" customHeight="1" x14ac:dyDescent="0.15">
      <c r="A12" s="14"/>
      <c r="B12" s="1773" t="s">
        <v>544</v>
      </c>
      <c r="C12" s="1775" t="s">
        <v>545</v>
      </c>
      <c r="D12" s="1777" t="s">
        <v>546</v>
      </c>
      <c r="E12" s="1779" t="s">
        <v>547</v>
      </c>
      <c r="F12" s="1780"/>
      <c r="G12" s="1780"/>
      <c r="H12" s="1781"/>
      <c r="I12" s="4"/>
      <c r="J12" s="4"/>
      <c r="K12" s="4"/>
    </row>
    <row r="13" spans="1:11" ht="12.6" thickBot="1" x14ac:dyDescent="0.2">
      <c r="A13" s="14"/>
      <c r="B13" s="1774"/>
      <c r="C13" s="1776"/>
      <c r="D13" s="1776"/>
      <c r="E13" s="15" t="s">
        <v>548</v>
      </c>
      <c r="F13" s="15" t="s">
        <v>549</v>
      </c>
      <c r="G13" s="15" t="s">
        <v>550</v>
      </c>
      <c r="H13" s="16" t="s">
        <v>551</v>
      </c>
      <c r="I13" s="4"/>
      <c r="J13" s="4"/>
      <c r="K13" s="4"/>
    </row>
    <row r="14" spans="1:11" ht="15" customHeight="1" x14ac:dyDescent="0.15">
      <c r="A14" s="14"/>
      <c r="B14" s="1199" t="s">
        <v>552</v>
      </c>
      <c r="C14" s="1775" t="s">
        <v>553</v>
      </c>
      <c r="D14" s="2169">
        <v>2726</v>
      </c>
      <c r="E14" s="2170">
        <v>91</v>
      </c>
      <c r="F14" s="2170">
        <v>8</v>
      </c>
      <c r="G14" s="2170">
        <v>0.8</v>
      </c>
      <c r="H14" s="2171">
        <v>0.2</v>
      </c>
      <c r="I14" s="4"/>
      <c r="J14" s="4"/>
      <c r="K14" s="4"/>
    </row>
    <row r="15" spans="1:11" ht="15" customHeight="1" x14ac:dyDescent="0.15">
      <c r="A15" s="14"/>
      <c r="B15" s="1199" t="s">
        <v>554</v>
      </c>
      <c r="C15" s="1778"/>
      <c r="D15" s="2169">
        <v>583</v>
      </c>
      <c r="E15" s="2170">
        <v>86</v>
      </c>
      <c r="F15" s="2170">
        <v>13.8</v>
      </c>
      <c r="G15" s="2170">
        <v>0.2</v>
      </c>
      <c r="H15" s="2172" t="s">
        <v>555</v>
      </c>
      <c r="I15" s="4"/>
      <c r="J15" s="4"/>
      <c r="K15" s="4"/>
    </row>
    <row r="16" spans="1:11" ht="15" customHeight="1" x14ac:dyDescent="0.15">
      <c r="A16" s="14"/>
      <c r="B16" s="1199" t="s">
        <v>556</v>
      </c>
      <c r="C16" s="1778"/>
      <c r="D16" s="2169">
        <v>137</v>
      </c>
      <c r="E16" s="2170">
        <v>100</v>
      </c>
      <c r="F16" s="2170" t="s">
        <v>555</v>
      </c>
      <c r="G16" s="2170" t="s">
        <v>375</v>
      </c>
      <c r="H16" s="2173" t="s">
        <v>375</v>
      </c>
      <c r="I16" s="4"/>
      <c r="J16" s="4"/>
      <c r="K16" s="4"/>
    </row>
    <row r="17" spans="1:11" ht="15" customHeight="1" x14ac:dyDescent="0.15">
      <c r="A17" s="14"/>
      <c r="B17" s="1200" t="s">
        <v>557</v>
      </c>
      <c r="C17" s="1778"/>
      <c r="D17" s="2169">
        <v>8</v>
      </c>
      <c r="E17" s="2170">
        <v>100</v>
      </c>
      <c r="F17" s="2170" t="s">
        <v>375</v>
      </c>
      <c r="G17" s="2170" t="s">
        <v>375</v>
      </c>
      <c r="H17" s="2173" t="s">
        <v>375</v>
      </c>
      <c r="I17" s="4"/>
      <c r="J17" s="4"/>
      <c r="K17" s="4"/>
    </row>
    <row r="18" spans="1:11" ht="15" customHeight="1" x14ac:dyDescent="0.15">
      <c r="A18" s="14"/>
      <c r="B18" s="1200" t="s">
        <v>558</v>
      </c>
      <c r="C18" s="1778"/>
      <c r="D18" s="2174">
        <v>191</v>
      </c>
      <c r="E18" s="2175">
        <v>28.3</v>
      </c>
      <c r="F18" s="2170">
        <v>67.8</v>
      </c>
      <c r="G18" s="2170">
        <v>3.9</v>
      </c>
      <c r="H18" s="2173" t="s">
        <v>555</v>
      </c>
      <c r="I18" s="4"/>
      <c r="J18" s="4"/>
      <c r="K18" s="4"/>
    </row>
    <row r="19" spans="1:11" ht="15" customHeight="1" x14ac:dyDescent="0.15">
      <c r="A19" s="14"/>
      <c r="B19" s="1200" t="s">
        <v>559</v>
      </c>
      <c r="C19" s="1778"/>
      <c r="D19" s="2174">
        <v>3</v>
      </c>
      <c r="E19" s="2175">
        <v>36.5</v>
      </c>
      <c r="F19" s="2175">
        <v>63.5</v>
      </c>
      <c r="G19" s="2176" t="s">
        <v>375</v>
      </c>
      <c r="H19" s="2173" t="s">
        <v>375</v>
      </c>
      <c r="I19" s="4"/>
      <c r="J19" s="4"/>
      <c r="K19" s="4"/>
    </row>
    <row r="20" spans="1:11" ht="15" customHeight="1" x14ac:dyDescent="0.15">
      <c r="A20" s="14"/>
      <c r="B20" s="1200" t="s">
        <v>560</v>
      </c>
      <c r="C20" s="1778"/>
      <c r="D20" s="2174">
        <v>138524</v>
      </c>
      <c r="E20" s="2175">
        <v>92</v>
      </c>
      <c r="F20" s="2175">
        <v>7.4</v>
      </c>
      <c r="G20" s="2175">
        <v>0.5</v>
      </c>
      <c r="H20" s="2172">
        <v>0.1</v>
      </c>
      <c r="I20" s="4"/>
      <c r="J20" s="4"/>
      <c r="K20" s="4"/>
    </row>
    <row r="21" spans="1:11" ht="15" customHeight="1" x14ac:dyDescent="0.15">
      <c r="A21" s="14"/>
      <c r="B21" s="1200" t="s">
        <v>561</v>
      </c>
      <c r="C21" s="1778"/>
      <c r="D21" s="2174">
        <v>67</v>
      </c>
      <c r="E21" s="2175">
        <v>80.900000000000006</v>
      </c>
      <c r="F21" s="2175">
        <v>13.3</v>
      </c>
      <c r="G21" s="2175" t="s">
        <v>555</v>
      </c>
      <c r="H21" s="2172">
        <v>5.8</v>
      </c>
      <c r="I21" s="4"/>
      <c r="J21" s="4"/>
      <c r="K21" s="4"/>
    </row>
    <row r="22" spans="1:11" ht="15" customHeight="1" x14ac:dyDescent="0.15">
      <c r="A22" s="14"/>
      <c r="B22" s="1200" t="s">
        <v>562</v>
      </c>
      <c r="C22" s="1778"/>
      <c r="D22" s="2174">
        <v>1</v>
      </c>
      <c r="E22" s="2175">
        <v>100</v>
      </c>
      <c r="F22" s="2175" t="s">
        <v>375</v>
      </c>
      <c r="G22" s="2175" t="s">
        <v>375</v>
      </c>
      <c r="H22" s="2173" t="s">
        <v>375</v>
      </c>
      <c r="I22" s="4"/>
      <c r="J22" s="4"/>
      <c r="K22" s="4"/>
    </row>
    <row r="23" spans="1:11" ht="15" customHeight="1" x14ac:dyDescent="0.15">
      <c r="A23" s="14"/>
      <c r="B23" s="1200" t="s">
        <v>563</v>
      </c>
      <c r="C23" s="1778"/>
      <c r="D23" s="2174">
        <v>81</v>
      </c>
      <c r="E23" s="2175">
        <v>85</v>
      </c>
      <c r="F23" s="2175">
        <v>14.1</v>
      </c>
      <c r="G23" s="2175">
        <v>0.9</v>
      </c>
      <c r="H23" s="197" t="s">
        <v>555</v>
      </c>
      <c r="I23" s="4"/>
      <c r="J23" s="4"/>
      <c r="K23" s="4"/>
    </row>
    <row r="24" spans="1:11" ht="15" customHeight="1" x14ac:dyDescent="0.15">
      <c r="A24" s="14"/>
      <c r="B24" s="1200" t="s">
        <v>564</v>
      </c>
      <c r="C24" s="1778"/>
      <c r="D24" s="2169">
        <v>10845</v>
      </c>
      <c r="E24" s="2170">
        <v>90.5</v>
      </c>
      <c r="F24" s="2170">
        <v>8.6999999999999993</v>
      </c>
      <c r="G24" s="2175">
        <v>0.7</v>
      </c>
      <c r="H24" s="197">
        <v>0</v>
      </c>
      <c r="I24" s="4"/>
      <c r="J24" s="4"/>
      <c r="K24" s="4"/>
    </row>
    <row r="25" spans="1:11" ht="15" customHeight="1" x14ac:dyDescent="0.15">
      <c r="A25" s="14"/>
      <c r="B25" s="1200" t="s">
        <v>263</v>
      </c>
      <c r="C25" s="1778"/>
      <c r="D25" s="2174">
        <v>78</v>
      </c>
      <c r="E25" s="2175">
        <v>87</v>
      </c>
      <c r="F25" s="2175">
        <v>5.0999999999999996</v>
      </c>
      <c r="G25" s="2170">
        <v>7.9</v>
      </c>
      <c r="H25" s="2172" t="s">
        <v>555</v>
      </c>
      <c r="I25" s="4"/>
      <c r="J25" s="4"/>
      <c r="K25" s="4"/>
    </row>
    <row r="26" spans="1:11" ht="15" customHeight="1" x14ac:dyDescent="0.15">
      <c r="A26" s="14"/>
      <c r="B26" s="1200" t="s">
        <v>565</v>
      </c>
      <c r="C26" s="1778"/>
      <c r="D26" s="2174">
        <v>826</v>
      </c>
      <c r="E26" s="2175">
        <v>64.8</v>
      </c>
      <c r="F26" s="2175">
        <v>32</v>
      </c>
      <c r="G26" s="2170">
        <v>3.1</v>
      </c>
      <c r="H26" s="2172" t="s">
        <v>555</v>
      </c>
      <c r="I26" s="4"/>
      <c r="J26" s="4"/>
      <c r="K26" s="4"/>
    </row>
    <row r="27" spans="1:11" ht="15" customHeight="1" x14ac:dyDescent="0.15">
      <c r="A27" s="14"/>
      <c r="B27" s="1200" t="s">
        <v>566</v>
      </c>
      <c r="C27" s="1778"/>
      <c r="D27" s="2174">
        <v>3732</v>
      </c>
      <c r="E27" s="2175">
        <v>79.900000000000006</v>
      </c>
      <c r="F27" s="2175">
        <v>17.8</v>
      </c>
      <c r="G27" s="2175">
        <v>2.2000000000000002</v>
      </c>
      <c r="H27" s="2172">
        <v>0.2</v>
      </c>
      <c r="I27" s="4"/>
      <c r="J27" s="4"/>
      <c r="K27" s="4"/>
    </row>
    <row r="28" spans="1:11" ht="15" customHeight="1" x14ac:dyDescent="0.15">
      <c r="A28" s="14"/>
      <c r="B28" s="1200" t="s">
        <v>567</v>
      </c>
      <c r="C28" s="1778"/>
      <c r="D28" s="2174">
        <v>865</v>
      </c>
      <c r="E28" s="2175">
        <v>85.7</v>
      </c>
      <c r="F28" s="2175">
        <v>13</v>
      </c>
      <c r="G28" s="2175">
        <v>1.1000000000000001</v>
      </c>
      <c r="H28" s="2173">
        <v>0.2</v>
      </c>
      <c r="I28" s="4"/>
      <c r="J28" s="4"/>
      <c r="K28" s="4"/>
    </row>
    <row r="29" spans="1:11" ht="15" customHeight="1" x14ac:dyDescent="0.15">
      <c r="A29" s="14"/>
      <c r="B29" s="1200" t="s">
        <v>568</v>
      </c>
      <c r="C29" s="1778"/>
      <c r="D29" s="2174">
        <v>548</v>
      </c>
      <c r="E29" s="2175">
        <v>75.2</v>
      </c>
      <c r="F29" s="2175">
        <v>24.8</v>
      </c>
      <c r="G29" s="2175" t="s">
        <v>555</v>
      </c>
      <c r="H29" s="2173" t="s">
        <v>555</v>
      </c>
      <c r="I29" s="4"/>
      <c r="J29" s="4"/>
      <c r="K29" s="4"/>
    </row>
    <row r="30" spans="1:11" ht="15" customHeight="1" x14ac:dyDescent="0.15">
      <c r="A30" s="14"/>
      <c r="B30" s="1200" t="s">
        <v>569</v>
      </c>
      <c r="C30" s="1778"/>
      <c r="D30" s="2174">
        <v>958</v>
      </c>
      <c r="E30" s="2175">
        <v>96.8</v>
      </c>
      <c r="F30" s="2175">
        <v>2.9</v>
      </c>
      <c r="G30" s="2170">
        <v>0.3</v>
      </c>
      <c r="H30" s="2173" t="s">
        <v>555</v>
      </c>
      <c r="I30" s="4"/>
      <c r="J30" s="4"/>
      <c r="K30" s="4"/>
    </row>
    <row r="31" spans="1:11" ht="15" customHeight="1" x14ac:dyDescent="0.15">
      <c r="A31" s="14"/>
      <c r="B31" s="1200" t="s">
        <v>570</v>
      </c>
      <c r="C31" s="1778"/>
      <c r="D31" s="2174">
        <v>46173</v>
      </c>
      <c r="E31" s="2175">
        <v>82.2</v>
      </c>
      <c r="F31" s="2175">
        <v>15.7</v>
      </c>
      <c r="G31" s="2170">
        <v>1.8</v>
      </c>
      <c r="H31" s="2172">
        <v>0.2</v>
      </c>
      <c r="I31" s="4"/>
      <c r="J31" s="4"/>
      <c r="K31" s="4"/>
    </row>
    <row r="32" spans="1:11" ht="15" customHeight="1" x14ac:dyDescent="0.15">
      <c r="A32" s="14"/>
      <c r="B32" s="1200" t="s">
        <v>571</v>
      </c>
      <c r="C32" s="1778"/>
      <c r="D32" s="2174">
        <v>510</v>
      </c>
      <c r="E32" s="2175">
        <v>88.8</v>
      </c>
      <c r="F32" s="2175">
        <v>10.6</v>
      </c>
      <c r="G32" s="2170">
        <v>0.5</v>
      </c>
      <c r="H32" s="2173">
        <v>0.1</v>
      </c>
      <c r="I32" s="4"/>
      <c r="J32" s="4"/>
      <c r="K32" s="4"/>
    </row>
    <row r="33" spans="1:11" ht="15" customHeight="1" x14ac:dyDescent="0.15">
      <c r="A33" s="14"/>
      <c r="B33" s="1200" t="s">
        <v>572</v>
      </c>
      <c r="C33" s="1778"/>
      <c r="D33" s="2174">
        <v>56026</v>
      </c>
      <c r="E33" s="2175">
        <v>91.6</v>
      </c>
      <c r="F33" s="2175">
        <v>7.6</v>
      </c>
      <c r="G33" s="2170">
        <v>0.6</v>
      </c>
      <c r="H33" s="2173">
        <v>0.2</v>
      </c>
      <c r="I33" s="4"/>
      <c r="J33" s="4"/>
      <c r="K33" s="4"/>
    </row>
    <row r="34" spans="1:11" ht="15" customHeight="1" x14ac:dyDescent="0.15">
      <c r="A34" s="14"/>
      <c r="B34" s="1200" t="s">
        <v>573</v>
      </c>
      <c r="C34" s="1778"/>
      <c r="D34" s="2174">
        <v>39</v>
      </c>
      <c r="E34" s="2175">
        <v>95.7</v>
      </c>
      <c r="F34" s="2175">
        <v>4.3</v>
      </c>
      <c r="G34" s="2170" t="s">
        <v>555</v>
      </c>
      <c r="H34" s="2173" t="s">
        <v>555</v>
      </c>
      <c r="I34" s="4"/>
      <c r="J34" s="4"/>
      <c r="K34" s="4"/>
    </row>
    <row r="35" spans="1:11" ht="15" customHeight="1" x14ac:dyDescent="0.15">
      <c r="A35" s="14"/>
      <c r="B35" s="1200" t="s">
        <v>574</v>
      </c>
      <c r="C35" s="1778"/>
      <c r="D35" s="2174" t="s">
        <v>555</v>
      </c>
      <c r="E35" s="2175"/>
      <c r="F35" s="2175"/>
      <c r="G35" s="2175"/>
      <c r="H35" s="2172"/>
      <c r="I35" s="4"/>
      <c r="J35" s="4"/>
      <c r="K35" s="4"/>
    </row>
    <row r="36" spans="1:11" ht="15" customHeight="1" x14ac:dyDescent="0.15">
      <c r="A36" s="14"/>
      <c r="B36" s="1200" t="s">
        <v>575</v>
      </c>
      <c r="C36" s="1778"/>
      <c r="D36" s="2174">
        <v>171</v>
      </c>
      <c r="E36" s="2175">
        <v>67.599999999999994</v>
      </c>
      <c r="F36" s="2175">
        <v>27.5</v>
      </c>
      <c r="G36" s="2175">
        <v>4.9000000000000004</v>
      </c>
      <c r="H36" s="2173" t="s">
        <v>555</v>
      </c>
      <c r="I36" s="4"/>
      <c r="J36" s="4"/>
      <c r="K36" s="4"/>
    </row>
    <row r="37" spans="1:11" ht="15" customHeight="1" x14ac:dyDescent="0.15">
      <c r="A37" s="14"/>
      <c r="B37" s="1200" t="s">
        <v>576</v>
      </c>
      <c r="C37" s="1778"/>
      <c r="D37" s="2174">
        <v>223</v>
      </c>
      <c r="E37" s="2175">
        <v>93.9</v>
      </c>
      <c r="F37" s="2175">
        <v>5.7</v>
      </c>
      <c r="G37" s="2175">
        <v>0.4</v>
      </c>
      <c r="H37" s="2173" t="s">
        <v>555</v>
      </c>
      <c r="I37" s="4"/>
      <c r="J37" s="4"/>
      <c r="K37" s="4"/>
    </row>
    <row r="38" spans="1:11" ht="15" customHeight="1" x14ac:dyDescent="0.15">
      <c r="A38" s="14"/>
      <c r="B38" s="1200" t="s">
        <v>577</v>
      </c>
      <c r="C38" s="1778"/>
      <c r="D38" s="2174">
        <v>96</v>
      </c>
      <c r="E38" s="2175">
        <v>77.8</v>
      </c>
      <c r="F38" s="2175">
        <v>19.399999999999999</v>
      </c>
      <c r="G38" s="2175">
        <v>2.8</v>
      </c>
      <c r="H38" s="2173" t="s">
        <v>555</v>
      </c>
      <c r="I38" s="4"/>
      <c r="J38" s="4"/>
      <c r="K38" s="4"/>
    </row>
    <row r="39" spans="1:11" ht="15" customHeight="1" x14ac:dyDescent="0.15">
      <c r="A39" s="14"/>
      <c r="B39" s="1200" t="s">
        <v>578</v>
      </c>
      <c r="C39" s="1778"/>
      <c r="D39" s="2174">
        <v>130</v>
      </c>
      <c r="E39" s="2175">
        <v>37.799999999999997</v>
      </c>
      <c r="F39" s="2170">
        <v>62.2</v>
      </c>
      <c r="G39" s="2170" t="s">
        <v>555</v>
      </c>
      <c r="H39" s="2173" t="s">
        <v>555</v>
      </c>
      <c r="I39" s="4"/>
      <c r="J39" s="4"/>
      <c r="K39" s="4"/>
    </row>
    <row r="40" spans="1:11" ht="15" customHeight="1" x14ac:dyDescent="0.15">
      <c r="A40" s="14"/>
      <c r="B40" s="1200" t="s">
        <v>579</v>
      </c>
      <c r="C40" s="1778"/>
      <c r="D40" s="2174" t="s">
        <v>555</v>
      </c>
      <c r="E40" s="2175"/>
      <c r="F40" s="2170"/>
      <c r="G40" s="2170"/>
      <c r="H40" s="2173"/>
      <c r="I40" s="4"/>
      <c r="J40" s="4"/>
      <c r="K40" s="4"/>
    </row>
    <row r="41" spans="1:11" ht="15" customHeight="1" x14ac:dyDescent="0.15">
      <c r="A41" s="14"/>
      <c r="B41" s="1200" t="s">
        <v>580</v>
      </c>
      <c r="C41" s="1778"/>
      <c r="D41" s="2174">
        <v>2094</v>
      </c>
      <c r="E41" s="2175">
        <v>86.4</v>
      </c>
      <c r="F41" s="2175">
        <v>12.6</v>
      </c>
      <c r="G41" s="2175">
        <v>0.6</v>
      </c>
      <c r="H41" s="2172">
        <v>0.4</v>
      </c>
      <c r="I41" s="4"/>
      <c r="J41" s="4"/>
      <c r="K41" s="4"/>
    </row>
    <row r="42" spans="1:11" ht="15" customHeight="1" x14ac:dyDescent="0.15">
      <c r="A42" s="14"/>
      <c r="B42" s="1200" t="s">
        <v>581</v>
      </c>
      <c r="C42" s="1778"/>
      <c r="D42" s="2174">
        <v>28</v>
      </c>
      <c r="E42" s="2175">
        <v>60.8</v>
      </c>
      <c r="F42" s="2175">
        <v>10.3</v>
      </c>
      <c r="G42" s="2175">
        <v>28.8</v>
      </c>
      <c r="H42" s="2172" t="s">
        <v>555</v>
      </c>
      <c r="I42" s="4"/>
      <c r="J42" s="4"/>
      <c r="K42" s="4"/>
    </row>
    <row r="43" spans="1:11" x14ac:dyDescent="0.15">
      <c r="A43" s="14"/>
      <c r="B43" s="1200" t="s">
        <v>582</v>
      </c>
      <c r="C43" s="1778"/>
      <c r="D43" s="2174">
        <v>76</v>
      </c>
      <c r="E43" s="2175">
        <v>98.7</v>
      </c>
      <c r="F43" s="2170">
        <v>1.3</v>
      </c>
      <c r="G43" s="2170" t="s">
        <v>555</v>
      </c>
      <c r="H43" s="2173" t="s">
        <v>555</v>
      </c>
      <c r="I43" s="4"/>
      <c r="J43" s="4"/>
      <c r="K43" s="4"/>
    </row>
    <row r="44" spans="1:11" ht="12" customHeight="1" x14ac:dyDescent="0.15">
      <c r="A44" s="14"/>
      <c r="B44" s="1200" t="s">
        <v>583</v>
      </c>
      <c r="C44" s="1778"/>
      <c r="D44" s="2174">
        <v>24</v>
      </c>
      <c r="E44" s="2175">
        <v>100</v>
      </c>
      <c r="F44" s="2175" t="s">
        <v>375</v>
      </c>
      <c r="G44" s="2175" t="s">
        <v>375</v>
      </c>
      <c r="H44" s="2173" t="s">
        <v>375</v>
      </c>
      <c r="I44" s="4"/>
      <c r="J44" s="4"/>
      <c r="K44" s="4"/>
    </row>
    <row r="45" spans="1:11" ht="12.6" customHeight="1" thickBot="1" x14ac:dyDescent="0.2">
      <c r="A45" s="14"/>
      <c r="B45" s="1201" t="s">
        <v>584</v>
      </c>
      <c r="C45" s="1676"/>
      <c r="D45" s="2174" t="s">
        <v>555</v>
      </c>
      <c r="E45" s="2175"/>
      <c r="F45" s="2170"/>
      <c r="G45" s="2170"/>
      <c r="H45" s="2173"/>
      <c r="I45" s="4"/>
      <c r="J45" s="4"/>
      <c r="K45" s="4"/>
    </row>
    <row r="46" spans="1:11" ht="12" customHeight="1" thickTop="1" thickBot="1" x14ac:dyDescent="0.2">
      <c r="A46" s="14"/>
      <c r="B46" s="1770" t="s">
        <v>585</v>
      </c>
      <c r="C46" s="1771"/>
      <c r="D46" s="25">
        <f>SUM(D14:D45)</f>
        <v>265763</v>
      </c>
      <c r="E46" s="26"/>
      <c r="F46" s="26"/>
      <c r="G46" s="26"/>
      <c r="H46" s="27"/>
      <c r="I46" s="4"/>
      <c r="J46" s="4"/>
      <c r="K46" s="4"/>
    </row>
    <row r="47" spans="1:11" x14ac:dyDescent="0.15">
      <c r="A47" s="14"/>
      <c r="B47" s="4"/>
      <c r="C47" s="4"/>
      <c r="D47" s="4"/>
      <c r="E47" s="4"/>
      <c r="F47" s="4"/>
      <c r="G47" s="4"/>
      <c r="H47" s="4"/>
      <c r="I47" s="4"/>
      <c r="J47" s="4"/>
      <c r="K47" s="4"/>
    </row>
    <row r="48" spans="1:11" ht="15" customHeight="1" thickBot="1" x14ac:dyDescent="0.2">
      <c r="A48" s="1772" t="s">
        <v>586</v>
      </c>
      <c r="B48" s="1772"/>
      <c r="C48" s="1772"/>
      <c r="D48" s="4"/>
      <c r="E48" s="4"/>
      <c r="F48" s="4"/>
      <c r="G48" s="23"/>
      <c r="H48" s="23"/>
      <c r="I48" s="4"/>
      <c r="J48" s="4"/>
      <c r="K48" s="4"/>
    </row>
    <row r="49" spans="1:11" ht="15" customHeight="1" x14ac:dyDescent="0.15">
      <c r="A49" s="14"/>
      <c r="B49" s="1773" t="s">
        <v>544</v>
      </c>
      <c r="C49" s="1775" t="s">
        <v>545</v>
      </c>
      <c r="D49" s="1777" t="s">
        <v>587</v>
      </c>
      <c r="E49" s="1779" t="s">
        <v>547</v>
      </c>
      <c r="F49" s="1780"/>
      <c r="G49" s="1780"/>
      <c r="H49" s="1781"/>
      <c r="I49" s="4"/>
      <c r="J49" s="4"/>
      <c r="K49" s="4"/>
    </row>
    <row r="50" spans="1:11" ht="15" customHeight="1" thickBot="1" x14ac:dyDescent="0.2">
      <c r="A50" s="14"/>
      <c r="B50" s="1774"/>
      <c r="C50" s="1776"/>
      <c r="D50" s="1776"/>
      <c r="E50" s="15" t="s">
        <v>548</v>
      </c>
      <c r="F50" s="15" t="s">
        <v>549</v>
      </c>
      <c r="G50" s="15" t="s">
        <v>550</v>
      </c>
      <c r="H50" s="16" t="s">
        <v>551</v>
      </c>
      <c r="I50" s="4"/>
      <c r="J50" s="4"/>
      <c r="K50" s="4"/>
    </row>
    <row r="51" spans="1:11" ht="15" customHeight="1" x14ac:dyDescent="0.15">
      <c r="A51" s="14"/>
      <c r="B51" s="17" t="s">
        <v>588</v>
      </c>
      <c r="C51" s="1775" t="s">
        <v>553</v>
      </c>
      <c r="D51" s="18">
        <v>1</v>
      </c>
      <c r="E51" s="2177" t="s">
        <v>375</v>
      </c>
      <c r="F51" s="2177" t="s">
        <v>375</v>
      </c>
      <c r="G51" s="2177" t="s">
        <v>375</v>
      </c>
      <c r="H51" s="197">
        <v>100</v>
      </c>
      <c r="I51" s="4"/>
      <c r="J51" s="4"/>
      <c r="K51" s="4"/>
    </row>
    <row r="52" spans="1:11" x14ac:dyDescent="0.15">
      <c r="A52" s="14"/>
      <c r="B52" s="17" t="s">
        <v>376</v>
      </c>
      <c r="C52" s="1778"/>
      <c r="D52" s="2169" t="s">
        <v>375</v>
      </c>
      <c r="E52" s="2177"/>
      <c r="F52" s="2177"/>
      <c r="G52" s="2177"/>
      <c r="H52" s="197"/>
      <c r="I52" s="4"/>
      <c r="J52" s="4"/>
      <c r="K52" s="4"/>
    </row>
    <row r="53" spans="1:11" x14ac:dyDescent="0.15">
      <c r="A53" s="14"/>
      <c r="B53" s="19" t="s">
        <v>377</v>
      </c>
      <c r="C53" s="1778"/>
      <c r="D53" s="20">
        <v>1564</v>
      </c>
      <c r="E53" s="2178">
        <v>60.8</v>
      </c>
      <c r="F53" s="2178">
        <v>35.9</v>
      </c>
      <c r="G53" s="2178">
        <v>3</v>
      </c>
      <c r="H53" s="198">
        <v>0.3</v>
      </c>
      <c r="I53" s="4"/>
      <c r="J53" s="4"/>
      <c r="K53" s="4"/>
    </row>
    <row r="54" spans="1:11" ht="12.6" thickBot="1" x14ac:dyDescent="0.2">
      <c r="A54" s="14"/>
      <c r="B54" s="24" t="s">
        <v>280</v>
      </c>
      <c r="C54" s="1802"/>
      <c r="D54" s="1678">
        <v>1409</v>
      </c>
      <c r="E54" s="199">
        <v>90.4</v>
      </c>
      <c r="F54" s="199">
        <v>8.8000000000000007</v>
      </c>
      <c r="G54" s="199">
        <v>0.6</v>
      </c>
      <c r="H54" s="197">
        <v>0.2</v>
      </c>
      <c r="I54" s="4"/>
      <c r="J54" s="4"/>
      <c r="K54" s="4"/>
    </row>
    <row r="55" spans="1:11" ht="12" customHeight="1" thickTop="1" thickBot="1" x14ac:dyDescent="0.2">
      <c r="A55" s="14"/>
      <c r="B55" s="1770" t="s">
        <v>589</v>
      </c>
      <c r="C55" s="1771"/>
      <c r="D55" s="25">
        <f>SUM(D51:D54)</f>
        <v>2974</v>
      </c>
      <c r="E55" s="26"/>
      <c r="F55" s="26"/>
      <c r="G55" s="26"/>
      <c r="H55" s="27"/>
      <c r="I55" s="4"/>
      <c r="J55" s="4"/>
      <c r="K55" s="140"/>
    </row>
    <row r="56" spans="1:11" x14ac:dyDescent="0.15">
      <c r="A56" s="14"/>
      <c r="B56" s="4"/>
      <c r="C56" s="4"/>
      <c r="D56" s="4"/>
      <c r="E56" s="4"/>
      <c r="F56" s="4"/>
      <c r="G56" s="4"/>
      <c r="H56" s="4"/>
      <c r="I56" s="4"/>
      <c r="J56" s="4"/>
      <c r="K56" s="140"/>
    </row>
    <row r="57" spans="1:11" ht="15" customHeight="1" thickBot="1" x14ac:dyDescent="0.2">
      <c r="A57" s="1772" t="s">
        <v>590</v>
      </c>
      <c r="B57" s="1772"/>
      <c r="C57" s="1772"/>
      <c r="D57" s="4"/>
      <c r="E57" s="4"/>
      <c r="F57" s="4"/>
      <c r="G57" s="4"/>
      <c r="H57" s="4"/>
      <c r="I57" s="4"/>
      <c r="J57" s="4"/>
      <c r="K57" s="140"/>
    </row>
    <row r="58" spans="1:11" ht="15" customHeight="1" x14ac:dyDescent="0.15">
      <c r="A58" s="14"/>
      <c r="B58" s="1773" t="s">
        <v>544</v>
      </c>
      <c r="C58" s="1775" t="s">
        <v>545</v>
      </c>
      <c r="D58" s="1777" t="s">
        <v>591</v>
      </c>
      <c r="E58" s="1779" t="s">
        <v>547</v>
      </c>
      <c r="F58" s="1780"/>
      <c r="G58" s="1780"/>
      <c r="H58" s="1780"/>
      <c r="I58" s="1780"/>
      <c r="J58" s="1781"/>
      <c r="K58" s="143"/>
    </row>
    <row r="59" spans="1:11" ht="15" customHeight="1" x14ac:dyDescent="0.15">
      <c r="A59" s="14"/>
      <c r="B59" s="1803"/>
      <c r="C59" s="1800"/>
      <c r="D59" s="1800"/>
      <c r="E59" s="21" t="s">
        <v>592</v>
      </c>
      <c r="F59" s="21" t="s">
        <v>593</v>
      </c>
      <c r="G59" s="21" t="s">
        <v>548</v>
      </c>
      <c r="H59" s="21" t="s">
        <v>549</v>
      </c>
      <c r="I59" s="21" t="s">
        <v>550</v>
      </c>
      <c r="J59" s="22" t="s">
        <v>551</v>
      </c>
      <c r="K59" s="143"/>
    </row>
    <row r="60" spans="1:11" ht="15" customHeight="1" x14ac:dyDescent="0.15">
      <c r="A60" s="14"/>
      <c r="B60" s="17" t="s">
        <v>594</v>
      </c>
      <c r="C60" s="1801" t="s">
        <v>553</v>
      </c>
      <c r="D60" s="2169">
        <v>9</v>
      </c>
      <c r="E60" s="2177" t="s">
        <v>555</v>
      </c>
      <c r="F60" s="2178" t="s">
        <v>555</v>
      </c>
      <c r="G60" s="2178">
        <v>98</v>
      </c>
      <c r="H60" s="2178" t="s">
        <v>555</v>
      </c>
      <c r="I60" s="2178">
        <v>2</v>
      </c>
      <c r="J60" s="198" t="s">
        <v>555</v>
      </c>
      <c r="K60" s="143"/>
    </row>
    <row r="61" spans="1:11" ht="15" customHeight="1" x14ac:dyDescent="0.15">
      <c r="A61" s="14"/>
      <c r="B61" s="19" t="s">
        <v>595</v>
      </c>
      <c r="C61" s="1778"/>
      <c r="D61" s="20">
        <v>812</v>
      </c>
      <c r="E61" s="2177" t="s">
        <v>375</v>
      </c>
      <c r="F61" s="2178" t="s">
        <v>375</v>
      </c>
      <c r="G61" s="2178">
        <v>87.4</v>
      </c>
      <c r="H61" s="2178">
        <v>12.5</v>
      </c>
      <c r="I61" s="2178">
        <v>0.1</v>
      </c>
      <c r="J61" s="198" t="s">
        <v>555</v>
      </c>
      <c r="K61" s="143"/>
    </row>
    <row r="62" spans="1:11" x14ac:dyDescent="0.15">
      <c r="A62" s="14"/>
      <c r="B62" s="19" t="s">
        <v>596</v>
      </c>
      <c r="C62" s="1778"/>
      <c r="D62" s="20">
        <v>128</v>
      </c>
      <c r="E62" s="2177" t="s">
        <v>375</v>
      </c>
      <c r="F62" s="2177" t="s">
        <v>375</v>
      </c>
      <c r="G62" s="2178">
        <v>58.9</v>
      </c>
      <c r="H62" s="2178">
        <v>41.1</v>
      </c>
      <c r="I62" s="2178" t="s">
        <v>555</v>
      </c>
      <c r="J62" s="198" t="s">
        <v>555</v>
      </c>
      <c r="K62" s="144"/>
    </row>
    <row r="63" spans="1:11" x14ac:dyDescent="0.15">
      <c r="A63" s="14"/>
      <c r="B63" s="19" t="s">
        <v>597</v>
      </c>
      <c r="C63" s="1778"/>
      <c r="D63" s="20">
        <v>112</v>
      </c>
      <c r="E63" s="2177" t="s">
        <v>375</v>
      </c>
      <c r="F63" s="2177" t="s">
        <v>375</v>
      </c>
      <c r="G63" s="2178">
        <v>94</v>
      </c>
      <c r="H63" s="2178">
        <v>5.5</v>
      </c>
      <c r="I63" s="2178">
        <v>0.5</v>
      </c>
      <c r="J63" s="197" t="s">
        <v>555</v>
      </c>
    </row>
    <row r="64" spans="1:11" ht="30" customHeight="1" x14ac:dyDescent="0.2">
      <c r="A64" s="14"/>
      <c r="B64" s="19" t="s">
        <v>598</v>
      </c>
      <c r="C64" s="1778"/>
      <c r="D64" s="20">
        <v>209</v>
      </c>
      <c r="E64" s="2177" t="s">
        <v>555</v>
      </c>
      <c r="F64" s="2177" t="s">
        <v>555</v>
      </c>
      <c r="G64" s="2178">
        <v>78.599999999999994</v>
      </c>
      <c r="H64" s="2178">
        <v>21.4</v>
      </c>
      <c r="I64" s="2178" t="s">
        <v>555</v>
      </c>
      <c r="J64" s="197" t="s">
        <v>555</v>
      </c>
      <c r="K64" s="139"/>
    </row>
    <row r="65" spans="1:10" x14ac:dyDescent="0.15">
      <c r="A65" s="14"/>
      <c r="B65" s="24" t="s">
        <v>599</v>
      </c>
      <c r="C65" s="1778"/>
      <c r="D65" s="1678">
        <v>44</v>
      </c>
      <c r="E65" s="2177" t="s">
        <v>555</v>
      </c>
      <c r="F65" s="2177" t="s">
        <v>555</v>
      </c>
      <c r="G65" s="199">
        <v>75.8</v>
      </c>
      <c r="H65" s="199">
        <v>23.7</v>
      </c>
      <c r="I65" s="199" t="s">
        <v>555</v>
      </c>
      <c r="J65" s="197">
        <v>0.4</v>
      </c>
    </row>
    <row r="66" spans="1:10" ht="12.6" thickBot="1" x14ac:dyDescent="0.2">
      <c r="A66" s="14"/>
      <c r="B66" s="24" t="s">
        <v>600</v>
      </c>
      <c r="C66" s="1802"/>
      <c r="D66" s="1678">
        <v>986</v>
      </c>
      <c r="E66" s="2178" t="s">
        <v>555</v>
      </c>
      <c r="F66" s="2178">
        <v>2.5</v>
      </c>
      <c r="G66" s="199">
        <v>90</v>
      </c>
      <c r="H66" s="199">
        <v>7.3</v>
      </c>
      <c r="I66" s="199">
        <v>0.2</v>
      </c>
      <c r="J66" s="198" t="s">
        <v>555</v>
      </c>
    </row>
    <row r="67" spans="1:10" ht="13.2" thickTop="1" thickBot="1" x14ac:dyDescent="0.2">
      <c r="B67" s="1770" t="s">
        <v>589</v>
      </c>
      <c r="C67" s="1771"/>
      <c r="D67" s="25">
        <f>SUM(D60:D66)</f>
        <v>2300</v>
      </c>
      <c r="E67" s="1677"/>
      <c r="F67" s="1677"/>
      <c r="G67" s="1677"/>
      <c r="H67" s="1677"/>
      <c r="I67" s="1677"/>
      <c r="J67" s="956"/>
    </row>
  </sheetData>
  <mergeCells count="42">
    <mergeCell ref="D58:D59"/>
    <mergeCell ref="E58:J58"/>
    <mergeCell ref="C60:C66"/>
    <mergeCell ref="B67:C67"/>
    <mergeCell ref="C51:C54"/>
    <mergeCell ref="B55:C55"/>
    <mergeCell ref="A57:C57"/>
    <mergeCell ref="B58:B59"/>
    <mergeCell ref="C58:C59"/>
    <mergeCell ref="A48:C48"/>
    <mergeCell ref="B49:B50"/>
    <mergeCell ref="C49:C50"/>
    <mergeCell ref="D49:D50"/>
    <mergeCell ref="E49:H49"/>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E12:H12"/>
    <mergeCell ref="G5:H5"/>
    <mergeCell ref="G4:H4"/>
    <mergeCell ref="C8:J8"/>
    <mergeCell ref="A10:C10"/>
    <mergeCell ref="E7:F7"/>
    <mergeCell ref="G7:H7"/>
    <mergeCell ref="B46:C46"/>
    <mergeCell ref="A11:C11"/>
    <mergeCell ref="B12:B13"/>
    <mergeCell ref="C12:C13"/>
    <mergeCell ref="D12:D13"/>
    <mergeCell ref="C14:C44"/>
  </mergeCells>
  <phoneticPr fontId="8"/>
  <printOptions horizontalCentered="1"/>
  <pageMargins left="0.59055118110236227" right="0.27559055118110237" top="0.78740157480314965" bottom="0.78740157480314965" header="0.51181102362204722" footer="0.51181102362204722"/>
  <pageSetup paperSize="9" scale="82" firstPageNumber="11" orientation="portrait" useFirstPageNumber="1" r:id="rId1"/>
  <headerFooter scaleWithDoc="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5" tint="0.39997558519241921"/>
  </sheetPr>
  <dimension ref="A1:R92"/>
  <sheetViews>
    <sheetView view="pageBreakPreview" zoomScale="85" zoomScaleNormal="75" zoomScaleSheetLayoutView="85" workbookViewId="0">
      <pane xSplit="2" ySplit="3" topLeftCell="C13" activePane="bottomRight" state="frozen"/>
      <selection activeCell="AA17" sqref="AA17"/>
      <selection pane="topRight" activeCell="AA17" sqref="AA17"/>
      <selection pane="bottomLeft" activeCell="AA17" sqref="AA17"/>
      <selection pane="bottomRight" activeCell="AA17" sqref="AA17"/>
    </sheetView>
  </sheetViews>
  <sheetFormatPr defaultColWidth="12.109375" defaultRowHeight="16.2" x14ac:dyDescent="0.2"/>
  <cols>
    <col min="1" max="1" width="4.44140625" style="540" bestFit="1" customWidth="1"/>
    <col min="2" max="2" width="12.77734375" style="540" bestFit="1" customWidth="1"/>
    <col min="3" max="4" width="10.21875" style="162" bestFit="1" customWidth="1"/>
    <col min="5" max="5" width="11.109375" style="162" customWidth="1"/>
    <col min="6" max="8" width="9.6640625" style="162" customWidth="1"/>
    <col min="9" max="9" width="8.6640625" style="162" customWidth="1"/>
    <col min="10" max="10" width="11" style="162" customWidth="1"/>
    <col min="11" max="11" width="12.21875" style="162" customWidth="1"/>
    <col min="12" max="14" width="9.6640625" style="162" customWidth="1"/>
    <col min="15" max="15" width="13.44140625" style="162" customWidth="1"/>
    <col min="16" max="18" width="9.6640625" style="162" customWidth="1"/>
    <col min="19" max="16384" width="12.109375" style="162"/>
  </cols>
  <sheetData>
    <row r="1" spans="1:18" ht="27" customHeight="1" x14ac:dyDescent="0.2">
      <c r="A1" s="1723" t="s">
        <v>378</v>
      </c>
      <c r="B1" s="1723"/>
      <c r="C1" s="1723"/>
      <c r="D1" s="1723"/>
      <c r="E1" s="1723"/>
      <c r="F1" s="1723"/>
      <c r="G1" s="1723"/>
      <c r="H1" s="1723"/>
      <c r="I1" s="1804" t="s">
        <v>278</v>
      </c>
      <c r="J1" s="1804"/>
      <c r="K1" s="1804"/>
      <c r="L1" s="1804"/>
      <c r="M1" s="1804"/>
      <c r="N1" s="1804"/>
      <c r="O1" s="1804"/>
      <c r="P1" s="1804"/>
      <c r="Q1" s="1804"/>
      <c r="R1" s="1804"/>
    </row>
    <row r="2" spans="1:18" ht="16.8" thickBot="1" x14ac:dyDescent="0.25">
      <c r="A2" s="502"/>
      <c r="B2" s="502"/>
      <c r="C2" s="156"/>
      <c r="D2" s="156"/>
      <c r="E2" s="156"/>
      <c r="F2" s="156"/>
      <c r="G2" s="156"/>
      <c r="H2" s="156"/>
      <c r="I2" s="503"/>
      <c r="J2" s="503"/>
      <c r="K2" s="503"/>
      <c r="L2" s="503"/>
      <c r="M2" s="503"/>
      <c r="N2" s="503"/>
      <c r="O2" s="503"/>
      <c r="P2" s="1805" t="s">
        <v>254</v>
      </c>
      <c r="Q2" s="1805"/>
      <c r="R2" s="1805"/>
    </row>
    <row r="3" spans="1:18" ht="24.6" thickBot="1" x14ac:dyDescent="0.25">
      <c r="A3" s="1818" t="s">
        <v>127</v>
      </c>
      <c r="B3" s="1819"/>
      <c r="C3" s="437" t="s">
        <v>253</v>
      </c>
      <c r="D3" s="504" t="s">
        <v>255</v>
      </c>
      <c r="E3" s="505" t="s">
        <v>256</v>
      </c>
      <c r="F3" s="505" t="s">
        <v>261</v>
      </c>
      <c r="G3" s="505" t="s">
        <v>257</v>
      </c>
      <c r="H3" s="506" t="s">
        <v>258</v>
      </c>
      <c r="I3" s="506" t="s">
        <v>259</v>
      </c>
      <c r="J3" s="505" t="s">
        <v>276</v>
      </c>
      <c r="K3" s="505" t="s">
        <v>263</v>
      </c>
      <c r="L3" s="507" t="s">
        <v>248</v>
      </c>
      <c r="M3" s="507" t="s">
        <v>249</v>
      </c>
      <c r="N3" s="507" t="s">
        <v>250</v>
      </c>
      <c r="O3" s="1634" t="s">
        <v>279</v>
      </c>
      <c r="P3" s="507" t="s">
        <v>260</v>
      </c>
      <c r="Q3" s="1635" t="s">
        <v>280</v>
      </c>
      <c r="R3" s="1636" t="s">
        <v>281</v>
      </c>
    </row>
    <row r="4" spans="1:18" s="163" customFormat="1" ht="19.5" customHeight="1" thickBot="1" x14ac:dyDescent="0.25">
      <c r="A4" s="1820" t="s">
        <v>229</v>
      </c>
      <c r="B4" s="1821"/>
      <c r="C4" s="508">
        <f t="shared" ref="C4:R4" si="0">SUM(C5:C7)</f>
        <v>2046160</v>
      </c>
      <c r="D4" s="508">
        <f t="shared" si="0"/>
        <v>1080120</v>
      </c>
      <c r="E4" s="508">
        <f t="shared" si="0"/>
        <v>390120</v>
      </c>
      <c r="F4" s="508">
        <f t="shared" si="0"/>
        <v>336700</v>
      </c>
      <c r="G4" s="508">
        <f t="shared" si="0"/>
        <v>19780</v>
      </c>
      <c r="H4" s="508">
        <f t="shared" si="0"/>
        <v>39720</v>
      </c>
      <c r="I4" s="508">
        <f t="shared" si="0"/>
        <v>1180</v>
      </c>
      <c r="J4" s="508">
        <f t="shared" si="0"/>
        <v>61120</v>
      </c>
      <c r="K4" s="508">
        <f t="shared" si="0"/>
        <v>760</v>
      </c>
      <c r="L4" s="508">
        <f t="shared" si="0"/>
        <v>6560</v>
      </c>
      <c r="M4" s="508">
        <f t="shared" si="0"/>
        <v>5280</v>
      </c>
      <c r="N4" s="508">
        <f t="shared" si="0"/>
        <v>1140</v>
      </c>
      <c r="O4" s="508">
        <f t="shared" si="0"/>
        <v>200</v>
      </c>
      <c r="P4" s="508">
        <f t="shared" si="0"/>
        <v>32500</v>
      </c>
      <c r="Q4" s="1637">
        <f t="shared" si="0"/>
        <v>10580</v>
      </c>
      <c r="R4" s="1191">
        <f t="shared" si="0"/>
        <v>60260</v>
      </c>
    </row>
    <row r="5" spans="1:18" s="163" customFormat="1" ht="20.100000000000001" customHeight="1" x14ac:dyDescent="0.2">
      <c r="A5" s="1822" t="s">
        <v>128</v>
      </c>
      <c r="B5" s="1823"/>
      <c r="C5" s="1349">
        <f t="shared" ref="C5:R5" si="1">SUM(C8:C10)</f>
        <v>1083060</v>
      </c>
      <c r="D5" s="1349">
        <f t="shared" si="1"/>
        <v>602300</v>
      </c>
      <c r="E5" s="1349">
        <f t="shared" si="1"/>
        <v>211620</v>
      </c>
      <c r="F5" s="1349">
        <f t="shared" si="1"/>
        <v>161320</v>
      </c>
      <c r="G5" s="1349">
        <f t="shared" si="1"/>
        <v>9460</v>
      </c>
      <c r="H5" s="1349">
        <f t="shared" si="1"/>
        <v>35620</v>
      </c>
      <c r="I5" s="1349">
        <f t="shared" si="1"/>
        <v>180</v>
      </c>
      <c r="J5" s="1349">
        <f t="shared" si="1"/>
        <v>21360</v>
      </c>
      <c r="K5" s="1349">
        <f t="shared" si="1"/>
        <v>360</v>
      </c>
      <c r="L5" s="1349">
        <f t="shared" si="1"/>
        <v>1580</v>
      </c>
      <c r="M5" s="1349">
        <f t="shared" si="1"/>
        <v>480</v>
      </c>
      <c r="N5" s="1349">
        <f t="shared" si="1"/>
        <v>240</v>
      </c>
      <c r="O5" s="1349">
        <f t="shared" si="1"/>
        <v>0</v>
      </c>
      <c r="P5" s="1349">
        <f t="shared" si="1"/>
        <v>20760</v>
      </c>
      <c r="Q5" s="1638">
        <f t="shared" si="1"/>
        <v>1980</v>
      </c>
      <c r="R5" s="1350">
        <f t="shared" si="1"/>
        <v>15660</v>
      </c>
    </row>
    <row r="6" spans="1:18" s="163" customFormat="1" ht="20.100000000000001" customHeight="1" x14ac:dyDescent="0.2">
      <c r="A6" s="1814" t="s">
        <v>230</v>
      </c>
      <c r="B6" s="1815"/>
      <c r="C6" s="1351">
        <f t="shared" ref="C6:R6" si="2">SUM(C11:C12)</f>
        <v>645440</v>
      </c>
      <c r="D6" s="1351">
        <f t="shared" si="2"/>
        <v>364560</v>
      </c>
      <c r="E6" s="1351">
        <f t="shared" si="2"/>
        <v>157560</v>
      </c>
      <c r="F6" s="1351">
        <f t="shared" si="2"/>
        <v>42600</v>
      </c>
      <c r="G6" s="1351">
        <f t="shared" si="2"/>
        <v>9840</v>
      </c>
      <c r="H6" s="1351">
        <f t="shared" si="2"/>
        <v>2220</v>
      </c>
      <c r="I6" s="1351">
        <f t="shared" si="2"/>
        <v>1000</v>
      </c>
      <c r="J6" s="1351">
        <f t="shared" si="2"/>
        <v>35800</v>
      </c>
      <c r="K6" s="1351">
        <f t="shared" si="2"/>
        <v>260</v>
      </c>
      <c r="L6" s="1351">
        <f t="shared" si="2"/>
        <v>4820</v>
      </c>
      <c r="M6" s="1351">
        <f t="shared" si="2"/>
        <v>4780</v>
      </c>
      <c r="N6" s="1351">
        <f t="shared" si="2"/>
        <v>880</v>
      </c>
      <c r="O6" s="1351">
        <f t="shared" si="2"/>
        <v>200</v>
      </c>
      <c r="P6" s="1351">
        <f t="shared" si="2"/>
        <v>7640</v>
      </c>
      <c r="Q6" s="1639">
        <f t="shared" si="2"/>
        <v>8400</v>
      </c>
      <c r="R6" s="1352">
        <f t="shared" si="2"/>
        <v>4880</v>
      </c>
    </row>
    <row r="7" spans="1:18" s="163" customFormat="1" ht="20.100000000000001" customHeight="1" thickBot="1" x14ac:dyDescent="0.25">
      <c r="A7" s="1816" t="s">
        <v>129</v>
      </c>
      <c r="B7" s="1817"/>
      <c r="C7" s="1353">
        <f t="shared" ref="C7:R7" si="3">SUM(C13:C14)</f>
        <v>317660</v>
      </c>
      <c r="D7" s="1353">
        <f t="shared" si="3"/>
        <v>113260</v>
      </c>
      <c r="E7" s="1353">
        <f t="shared" si="3"/>
        <v>20940</v>
      </c>
      <c r="F7" s="1353">
        <f t="shared" si="3"/>
        <v>132780</v>
      </c>
      <c r="G7" s="1353">
        <f t="shared" si="3"/>
        <v>480</v>
      </c>
      <c r="H7" s="1353">
        <f t="shared" si="3"/>
        <v>1880</v>
      </c>
      <c r="I7" s="1353">
        <f t="shared" si="3"/>
        <v>0</v>
      </c>
      <c r="J7" s="1353">
        <f t="shared" si="3"/>
        <v>3960</v>
      </c>
      <c r="K7" s="1353">
        <f t="shared" si="3"/>
        <v>140</v>
      </c>
      <c r="L7" s="1353">
        <f>SUM(L13:L14)</f>
        <v>160</v>
      </c>
      <c r="M7" s="1353">
        <f t="shared" si="3"/>
        <v>20</v>
      </c>
      <c r="N7" s="1353">
        <f t="shared" si="3"/>
        <v>20</v>
      </c>
      <c r="O7" s="1353">
        <f t="shared" si="3"/>
        <v>0</v>
      </c>
      <c r="P7" s="1353">
        <f t="shared" si="3"/>
        <v>4100</v>
      </c>
      <c r="Q7" s="1640">
        <f t="shared" si="3"/>
        <v>200</v>
      </c>
      <c r="R7" s="1354">
        <f t="shared" si="3"/>
        <v>39720</v>
      </c>
    </row>
    <row r="8" spans="1:18" s="163" customFormat="1" ht="20.100000000000001" customHeight="1" x14ac:dyDescent="0.2">
      <c r="A8" s="1806" t="s">
        <v>184</v>
      </c>
      <c r="B8" s="509" t="s">
        <v>231</v>
      </c>
      <c r="C8" s="510">
        <f t="shared" ref="C8:R8" si="4">SUM(C17,C21,C25)</f>
        <v>260280</v>
      </c>
      <c r="D8" s="510">
        <f t="shared" si="4"/>
        <v>183000</v>
      </c>
      <c r="E8" s="510">
        <f t="shared" si="4"/>
        <v>20840</v>
      </c>
      <c r="F8" s="510">
        <f t="shared" si="4"/>
        <v>38420</v>
      </c>
      <c r="G8" s="510">
        <f t="shared" si="4"/>
        <v>380</v>
      </c>
      <c r="H8" s="510">
        <f t="shared" si="4"/>
        <v>2260</v>
      </c>
      <c r="I8" s="510">
        <f t="shared" si="4"/>
        <v>0</v>
      </c>
      <c r="J8" s="510">
        <f t="shared" si="4"/>
        <v>1300</v>
      </c>
      <c r="K8" s="510">
        <f t="shared" si="4"/>
        <v>0</v>
      </c>
      <c r="L8" s="510">
        <f t="shared" si="4"/>
        <v>560</v>
      </c>
      <c r="M8" s="510">
        <f t="shared" si="4"/>
        <v>0</v>
      </c>
      <c r="N8" s="510">
        <f t="shared" si="4"/>
        <v>220</v>
      </c>
      <c r="O8" s="510">
        <f t="shared" si="4"/>
        <v>0</v>
      </c>
      <c r="P8" s="510">
        <f t="shared" si="4"/>
        <v>5660</v>
      </c>
      <c r="Q8" s="1641">
        <f t="shared" si="4"/>
        <v>80</v>
      </c>
      <c r="R8" s="1192">
        <f t="shared" si="4"/>
        <v>7420</v>
      </c>
    </row>
    <row r="9" spans="1:18" s="163" customFormat="1" ht="20.100000000000001" customHeight="1" x14ac:dyDescent="0.2">
      <c r="A9" s="1807"/>
      <c r="B9" s="1633" t="s">
        <v>232</v>
      </c>
      <c r="C9" s="511">
        <f t="shared" ref="C9:R9" si="5">SUM(C26,C30,C39)</f>
        <v>569860</v>
      </c>
      <c r="D9" s="511">
        <f t="shared" si="5"/>
        <v>274060</v>
      </c>
      <c r="E9" s="511">
        <f t="shared" si="5"/>
        <v>146280</v>
      </c>
      <c r="F9" s="511">
        <f t="shared" si="5"/>
        <v>74860</v>
      </c>
      <c r="G9" s="511">
        <f t="shared" si="5"/>
        <v>8980</v>
      </c>
      <c r="H9" s="511">
        <f t="shared" si="5"/>
        <v>28600</v>
      </c>
      <c r="I9" s="511">
        <f t="shared" si="5"/>
        <v>180</v>
      </c>
      <c r="J9" s="511">
        <f t="shared" si="5"/>
        <v>16120</v>
      </c>
      <c r="K9" s="511">
        <f t="shared" si="5"/>
        <v>360</v>
      </c>
      <c r="L9" s="511">
        <f t="shared" si="5"/>
        <v>900</v>
      </c>
      <c r="M9" s="511">
        <f t="shared" si="5"/>
        <v>280</v>
      </c>
      <c r="N9" s="511">
        <f t="shared" si="5"/>
        <v>20</v>
      </c>
      <c r="O9" s="511">
        <f t="shared" si="5"/>
        <v>0</v>
      </c>
      <c r="P9" s="512">
        <f t="shared" si="5"/>
        <v>10680</v>
      </c>
      <c r="Q9" s="1642">
        <f t="shared" si="5"/>
        <v>1740</v>
      </c>
      <c r="R9" s="1193">
        <f t="shared" si="5"/>
        <v>6800</v>
      </c>
    </row>
    <row r="10" spans="1:18" s="163" customFormat="1" ht="20.100000000000001" customHeight="1" x14ac:dyDescent="0.2">
      <c r="A10" s="1807"/>
      <c r="B10" s="1633" t="s">
        <v>233</v>
      </c>
      <c r="C10" s="511">
        <f t="shared" ref="C10:R10" si="6">SUM(C49)</f>
        <v>252920</v>
      </c>
      <c r="D10" s="511">
        <f t="shared" si="6"/>
        <v>145240</v>
      </c>
      <c r="E10" s="511">
        <f t="shared" si="6"/>
        <v>44500</v>
      </c>
      <c r="F10" s="511">
        <f t="shared" si="6"/>
        <v>48040</v>
      </c>
      <c r="G10" s="511">
        <f t="shared" si="6"/>
        <v>100</v>
      </c>
      <c r="H10" s="511">
        <f t="shared" si="6"/>
        <v>4760</v>
      </c>
      <c r="I10" s="511">
        <f t="shared" si="6"/>
        <v>0</v>
      </c>
      <c r="J10" s="511">
        <f t="shared" si="6"/>
        <v>3940</v>
      </c>
      <c r="K10" s="511">
        <f t="shared" si="6"/>
        <v>0</v>
      </c>
      <c r="L10" s="511">
        <f t="shared" si="6"/>
        <v>120</v>
      </c>
      <c r="M10" s="511">
        <f t="shared" si="6"/>
        <v>200</v>
      </c>
      <c r="N10" s="511">
        <f t="shared" si="6"/>
        <v>0</v>
      </c>
      <c r="O10" s="511">
        <f t="shared" si="6"/>
        <v>0</v>
      </c>
      <c r="P10" s="512">
        <f t="shared" si="6"/>
        <v>4420</v>
      </c>
      <c r="Q10" s="1642">
        <f t="shared" si="6"/>
        <v>160</v>
      </c>
      <c r="R10" s="1193">
        <f t="shared" si="6"/>
        <v>1440</v>
      </c>
    </row>
    <row r="11" spans="1:18" s="163" customFormat="1" ht="20.100000000000001" customHeight="1" x14ac:dyDescent="0.2">
      <c r="A11" s="1807"/>
      <c r="B11" s="1633" t="s">
        <v>230</v>
      </c>
      <c r="C11" s="511">
        <f t="shared" ref="C11:R11" si="7">SUM(C53,C57,C65)</f>
        <v>596440</v>
      </c>
      <c r="D11" s="511">
        <f t="shared" si="7"/>
        <v>351360</v>
      </c>
      <c r="E11" s="511">
        <f t="shared" si="7"/>
        <v>134420</v>
      </c>
      <c r="F11" s="511">
        <f t="shared" si="7"/>
        <v>42320</v>
      </c>
      <c r="G11" s="511">
        <f t="shared" si="7"/>
        <v>9120</v>
      </c>
      <c r="H11" s="511">
        <f t="shared" si="7"/>
        <v>1980</v>
      </c>
      <c r="I11" s="511">
        <f t="shared" si="7"/>
        <v>1000</v>
      </c>
      <c r="J11" s="511">
        <f t="shared" si="7"/>
        <v>29660</v>
      </c>
      <c r="K11" s="511">
        <f t="shared" si="7"/>
        <v>260</v>
      </c>
      <c r="L11" s="511">
        <f t="shared" si="7"/>
        <v>2780</v>
      </c>
      <c r="M11" s="511">
        <f t="shared" si="7"/>
        <v>4460</v>
      </c>
      <c r="N11" s="511">
        <f t="shared" si="7"/>
        <v>880</v>
      </c>
      <c r="O11" s="511">
        <f t="shared" si="7"/>
        <v>200</v>
      </c>
      <c r="P11" s="512">
        <f t="shared" si="7"/>
        <v>5980</v>
      </c>
      <c r="Q11" s="1642">
        <f t="shared" si="7"/>
        <v>7280</v>
      </c>
      <c r="R11" s="1193">
        <f t="shared" si="7"/>
        <v>4740</v>
      </c>
    </row>
    <row r="12" spans="1:18" s="163" customFormat="1" ht="20.100000000000001" customHeight="1" x14ac:dyDescent="0.2">
      <c r="A12" s="1807"/>
      <c r="B12" s="1633" t="s">
        <v>130</v>
      </c>
      <c r="C12" s="511">
        <f t="shared" ref="C12:R12" si="8">SUM(C69)</f>
        <v>49000</v>
      </c>
      <c r="D12" s="511">
        <f t="shared" si="8"/>
        <v>13200</v>
      </c>
      <c r="E12" s="511">
        <f t="shared" si="8"/>
        <v>23140</v>
      </c>
      <c r="F12" s="511">
        <f t="shared" si="8"/>
        <v>280</v>
      </c>
      <c r="G12" s="511">
        <f t="shared" si="8"/>
        <v>720</v>
      </c>
      <c r="H12" s="511">
        <f t="shared" si="8"/>
        <v>240</v>
      </c>
      <c r="I12" s="511">
        <f t="shared" si="8"/>
        <v>0</v>
      </c>
      <c r="J12" s="511">
        <f t="shared" si="8"/>
        <v>6140</v>
      </c>
      <c r="K12" s="511">
        <f t="shared" si="8"/>
        <v>0</v>
      </c>
      <c r="L12" s="511">
        <f t="shared" si="8"/>
        <v>2040</v>
      </c>
      <c r="M12" s="511">
        <f t="shared" si="8"/>
        <v>320</v>
      </c>
      <c r="N12" s="511">
        <f t="shared" si="8"/>
        <v>0</v>
      </c>
      <c r="O12" s="511">
        <f t="shared" si="8"/>
        <v>0</v>
      </c>
      <c r="P12" s="512">
        <f t="shared" si="8"/>
        <v>1660</v>
      </c>
      <c r="Q12" s="1642">
        <f t="shared" si="8"/>
        <v>1120</v>
      </c>
      <c r="R12" s="1193">
        <f t="shared" si="8"/>
        <v>140</v>
      </c>
    </row>
    <row r="13" spans="1:18" s="163" customFormat="1" ht="20.100000000000001" customHeight="1" x14ac:dyDescent="0.2">
      <c r="A13" s="1807"/>
      <c r="B13" s="1633" t="s">
        <v>234</v>
      </c>
      <c r="C13" s="511">
        <f t="shared" ref="C13:R13" si="9">SUM(C74,C83)</f>
        <v>197220</v>
      </c>
      <c r="D13" s="511">
        <f t="shared" si="9"/>
        <v>37700</v>
      </c>
      <c r="E13" s="511">
        <f t="shared" si="9"/>
        <v>10400</v>
      </c>
      <c r="F13" s="511">
        <f t="shared" si="9"/>
        <v>105640</v>
      </c>
      <c r="G13" s="511">
        <f t="shared" si="9"/>
        <v>300</v>
      </c>
      <c r="H13" s="511">
        <f t="shared" si="9"/>
        <v>500</v>
      </c>
      <c r="I13" s="511">
        <f t="shared" si="9"/>
        <v>0</v>
      </c>
      <c r="J13" s="511">
        <f t="shared" si="9"/>
        <v>3400</v>
      </c>
      <c r="K13" s="511">
        <f t="shared" si="9"/>
        <v>100</v>
      </c>
      <c r="L13" s="511">
        <f t="shared" si="9"/>
        <v>140</v>
      </c>
      <c r="M13" s="511">
        <f t="shared" si="9"/>
        <v>20</v>
      </c>
      <c r="N13" s="511">
        <f t="shared" si="9"/>
        <v>20</v>
      </c>
      <c r="O13" s="511">
        <f t="shared" si="9"/>
        <v>0</v>
      </c>
      <c r="P13" s="512">
        <f t="shared" si="9"/>
        <v>1720</v>
      </c>
      <c r="Q13" s="1642">
        <f t="shared" si="9"/>
        <v>120</v>
      </c>
      <c r="R13" s="1193">
        <f t="shared" si="9"/>
        <v>37160</v>
      </c>
    </row>
    <row r="14" spans="1:18" s="163" customFormat="1" ht="20.100000000000001" customHeight="1" thickBot="1" x14ac:dyDescent="0.25">
      <c r="A14" s="1808"/>
      <c r="B14" s="513" t="s">
        <v>228</v>
      </c>
      <c r="C14" s="514">
        <f t="shared" ref="C14:R14" si="10">SUM(C84)</f>
        <v>120440</v>
      </c>
      <c r="D14" s="514">
        <f t="shared" si="10"/>
        <v>75560</v>
      </c>
      <c r="E14" s="514">
        <f t="shared" si="10"/>
        <v>10540</v>
      </c>
      <c r="F14" s="514">
        <f t="shared" si="10"/>
        <v>27140</v>
      </c>
      <c r="G14" s="514">
        <f t="shared" si="10"/>
        <v>180</v>
      </c>
      <c r="H14" s="514">
        <f t="shared" si="10"/>
        <v>1380</v>
      </c>
      <c r="I14" s="514">
        <f t="shared" si="10"/>
        <v>0</v>
      </c>
      <c r="J14" s="514">
        <f t="shared" si="10"/>
        <v>560</v>
      </c>
      <c r="K14" s="514">
        <f t="shared" si="10"/>
        <v>40</v>
      </c>
      <c r="L14" s="514">
        <f t="shared" si="10"/>
        <v>20</v>
      </c>
      <c r="M14" s="514">
        <f t="shared" si="10"/>
        <v>0</v>
      </c>
      <c r="N14" s="514">
        <f t="shared" si="10"/>
        <v>0</v>
      </c>
      <c r="O14" s="514">
        <f t="shared" si="10"/>
        <v>0</v>
      </c>
      <c r="P14" s="514">
        <f t="shared" si="10"/>
        <v>2380</v>
      </c>
      <c r="Q14" s="1643">
        <f t="shared" si="10"/>
        <v>80</v>
      </c>
      <c r="R14" s="1194">
        <f t="shared" si="10"/>
        <v>2560</v>
      </c>
    </row>
    <row r="15" spans="1:18" s="163" customFormat="1" ht="20.100000000000001" customHeight="1" x14ac:dyDescent="0.2">
      <c r="A15" s="1809" t="s">
        <v>240</v>
      </c>
      <c r="B15" s="515" t="s">
        <v>207</v>
      </c>
      <c r="C15" s="1349">
        <f>SUM(D15:R15)</f>
        <v>89840</v>
      </c>
      <c r="D15" s="516">
        <v>56040</v>
      </c>
      <c r="E15" s="1349">
        <v>8660</v>
      </c>
      <c r="F15" s="1349">
        <v>16960</v>
      </c>
      <c r="G15" s="516">
        <v>260</v>
      </c>
      <c r="H15" s="516">
        <v>960</v>
      </c>
      <c r="I15" s="516">
        <v>0</v>
      </c>
      <c r="J15" s="516">
        <v>660</v>
      </c>
      <c r="K15" s="516">
        <v>0</v>
      </c>
      <c r="L15" s="517">
        <v>440</v>
      </c>
      <c r="M15" s="517">
        <v>140</v>
      </c>
      <c r="N15" s="517">
        <v>160</v>
      </c>
      <c r="O15" s="517">
        <v>0</v>
      </c>
      <c r="P15" s="517">
        <v>2220</v>
      </c>
      <c r="Q15" s="1644">
        <v>20</v>
      </c>
      <c r="R15" s="1195">
        <v>3320</v>
      </c>
    </row>
    <row r="16" spans="1:18" s="163" customFormat="1" ht="20.100000000000001" customHeight="1" thickBot="1" x14ac:dyDescent="0.25">
      <c r="A16" s="1807"/>
      <c r="B16" s="1629" t="s">
        <v>208</v>
      </c>
      <c r="C16" s="1353">
        <f>SUM(D16:R16)</f>
        <v>5200</v>
      </c>
      <c r="D16" s="524">
        <v>3120</v>
      </c>
      <c r="E16" s="1353">
        <v>1040</v>
      </c>
      <c r="F16" s="1353">
        <v>400</v>
      </c>
      <c r="G16" s="524">
        <v>20</v>
      </c>
      <c r="H16" s="524">
        <v>0</v>
      </c>
      <c r="I16" s="524">
        <v>0</v>
      </c>
      <c r="J16" s="524">
        <v>360</v>
      </c>
      <c r="K16" s="524">
        <v>0</v>
      </c>
      <c r="L16" s="525">
        <v>0</v>
      </c>
      <c r="M16" s="525">
        <v>0</v>
      </c>
      <c r="N16" s="525">
        <v>20</v>
      </c>
      <c r="O16" s="525">
        <v>0</v>
      </c>
      <c r="P16" s="525">
        <v>180</v>
      </c>
      <c r="Q16" s="1645">
        <v>60</v>
      </c>
      <c r="R16" s="542">
        <v>0</v>
      </c>
    </row>
    <row r="17" spans="1:18" s="163" customFormat="1" ht="20.100000000000001" customHeight="1" thickTop="1" thickBot="1" x14ac:dyDescent="0.25">
      <c r="A17" s="1810"/>
      <c r="B17" s="519" t="s">
        <v>264</v>
      </c>
      <c r="C17" s="1355">
        <f t="shared" ref="C17:L17" si="11">SUM(C15:C16)</f>
        <v>95040</v>
      </c>
      <c r="D17" s="1355">
        <f t="shared" si="11"/>
        <v>59160</v>
      </c>
      <c r="E17" s="1355">
        <f t="shared" si="11"/>
        <v>9700</v>
      </c>
      <c r="F17" s="1355">
        <f t="shared" si="11"/>
        <v>17360</v>
      </c>
      <c r="G17" s="1355">
        <f t="shared" si="11"/>
        <v>280</v>
      </c>
      <c r="H17" s="1355">
        <f t="shared" si="11"/>
        <v>960</v>
      </c>
      <c r="I17" s="1355">
        <f t="shared" si="11"/>
        <v>0</v>
      </c>
      <c r="J17" s="1355">
        <f t="shared" si="11"/>
        <v>1020</v>
      </c>
      <c r="K17" s="1355">
        <f t="shared" si="11"/>
        <v>0</v>
      </c>
      <c r="L17" s="1355">
        <f t="shared" si="11"/>
        <v>440</v>
      </c>
      <c r="M17" s="1355">
        <v>0</v>
      </c>
      <c r="N17" s="1355">
        <f>SUM(N15:N16)</f>
        <v>180</v>
      </c>
      <c r="O17" s="1355">
        <f>SUM(O15:O16)</f>
        <v>0</v>
      </c>
      <c r="P17" s="1355">
        <f>SUM(P15:P16)</f>
        <v>2400</v>
      </c>
      <c r="Q17" s="1646">
        <f>SUM(Q15:Q16)</f>
        <v>80</v>
      </c>
      <c r="R17" s="1356">
        <f>SUM(R15:R16)</f>
        <v>3320</v>
      </c>
    </row>
    <row r="18" spans="1:18" ht="20.100000000000001" customHeight="1" x14ac:dyDescent="0.2">
      <c r="A18" s="1806" t="s">
        <v>235</v>
      </c>
      <c r="B18" s="1632" t="s">
        <v>189</v>
      </c>
      <c r="C18" s="1357">
        <f>SUM(D18:R18)</f>
        <v>43720</v>
      </c>
      <c r="D18" s="510">
        <v>34300</v>
      </c>
      <c r="E18" s="1357">
        <v>560</v>
      </c>
      <c r="F18" s="1357">
        <v>6540</v>
      </c>
      <c r="G18" s="510">
        <v>0</v>
      </c>
      <c r="H18" s="510">
        <v>0</v>
      </c>
      <c r="I18" s="510">
        <v>0</v>
      </c>
      <c r="J18" s="510">
        <v>0</v>
      </c>
      <c r="K18" s="510">
        <v>0</v>
      </c>
      <c r="L18" s="1336">
        <v>60</v>
      </c>
      <c r="M18" s="1336">
        <v>0</v>
      </c>
      <c r="N18" s="1336">
        <v>40</v>
      </c>
      <c r="O18" s="1336">
        <v>0</v>
      </c>
      <c r="P18" s="1336">
        <v>840</v>
      </c>
      <c r="Q18" s="1647">
        <v>0</v>
      </c>
      <c r="R18" s="1338">
        <v>1380</v>
      </c>
    </row>
    <row r="19" spans="1:18" ht="20.100000000000001" customHeight="1" x14ac:dyDescent="0.2">
      <c r="A19" s="1807"/>
      <c r="B19" s="1629" t="s">
        <v>202</v>
      </c>
      <c r="C19" s="1351">
        <f>SUM(D19:R19)</f>
        <v>0</v>
      </c>
      <c r="D19" s="511"/>
      <c r="E19" s="1351"/>
      <c r="F19" s="1351"/>
      <c r="G19" s="511"/>
      <c r="H19" s="511"/>
      <c r="I19" s="511"/>
      <c r="J19" s="511"/>
      <c r="K19" s="511"/>
      <c r="L19" s="1337"/>
      <c r="M19" s="1337"/>
      <c r="N19" s="1337"/>
      <c r="O19" s="1337"/>
      <c r="P19" s="1337"/>
      <c r="Q19" s="1648"/>
      <c r="R19" s="1339"/>
    </row>
    <row r="20" spans="1:18" ht="20.100000000000001" customHeight="1" thickBot="1" x14ac:dyDescent="0.25">
      <c r="A20" s="1807"/>
      <c r="B20" s="520" t="s">
        <v>209</v>
      </c>
      <c r="C20" s="1353">
        <f>SUM(D20:R20)</f>
        <v>8980</v>
      </c>
      <c r="D20" s="521">
        <v>6000</v>
      </c>
      <c r="E20" s="1359">
        <v>60</v>
      </c>
      <c r="F20" s="1359">
        <v>1560</v>
      </c>
      <c r="G20" s="521">
        <v>0</v>
      </c>
      <c r="H20" s="521">
        <v>0</v>
      </c>
      <c r="I20" s="521">
        <v>0</v>
      </c>
      <c r="J20" s="521">
        <v>20</v>
      </c>
      <c r="K20" s="521">
        <v>0</v>
      </c>
      <c r="L20" s="522">
        <v>40</v>
      </c>
      <c r="M20" s="522">
        <v>0</v>
      </c>
      <c r="N20" s="522">
        <v>0</v>
      </c>
      <c r="O20" s="522">
        <v>0</v>
      </c>
      <c r="P20" s="522">
        <v>100</v>
      </c>
      <c r="Q20" s="1649">
        <v>0</v>
      </c>
      <c r="R20" s="1196">
        <v>1200</v>
      </c>
    </row>
    <row r="21" spans="1:18" s="163" customFormat="1" ht="20.100000000000001" customHeight="1" thickTop="1" thickBot="1" x14ac:dyDescent="0.25">
      <c r="A21" s="1808"/>
      <c r="B21" s="523" t="s">
        <v>264</v>
      </c>
      <c r="C21" s="1360">
        <f t="shared" ref="C21:R21" si="12">SUM(C18:C20)</f>
        <v>52700</v>
      </c>
      <c r="D21" s="1360">
        <f t="shared" si="12"/>
        <v>40300</v>
      </c>
      <c r="E21" s="1360">
        <f t="shared" si="12"/>
        <v>620</v>
      </c>
      <c r="F21" s="1360">
        <f t="shared" si="12"/>
        <v>8100</v>
      </c>
      <c r="G21" s="1360">
        <f t="shared" si="12"/>
        <v>0</v>
      </c>
      <c r="H21" s="1360">
        <f t="shared" si="12"/>
        <v>0</v>
      </c>
      <c r="I21" s="1360">
        <f t="shared" si="12"/>
        <v>0</v>
      </c>
      <c r="J21" s="1360">
        <f t="shared" si="12"/>
        <v>20</v>
      </c>
      <c r="K21" s="1360">
        <f t="shared" si="12"/>
        <v>0</v>
      </c>
      <c r="L21" s="1360">
        <f t="shared" si="12"/>
        <v>100</v>
      </c>
      <c r="M21" s="1360">
        <f t="shared" si="12"/>
        <v>0</v>
      </c>
      <c r="N21" s="1360">
        <f t="shared" si="12"/>
        <v>40</v>
      </c>
      <c r="O21" s="1360">
        <f t="shared" si="12"/>
        <v>0</v>
      </c>
      <c r="P21" s="1360">
        <f t="shared" si="12"/>
        <v>940</v>
      </c>
      <c r="Q21" s="1650">
        <f t="shared" si="12"/>
        <v>0</v>
      </c>
      <c r="R21" s="1361">
        <f t="shared" si="12"/>
        <v>2580</v>
      </c>
    </row>
    <row r="22" spans="1:18" s="163" customFormat="1" ht="20.100000000000001" customHeight="1" x14ac:dyDescent="0.2">
      <c r="A22" s="1809" t="s">
        <v>236</v>
      </c>
      <c r="B22" s="515" t="s">
        <v>210</v>
      </c>
      <c r="C22" s="1357">
        <f>SUM(D22:R22)</f>
        <v>51080</v>
      </c>
      <c r="D22" s="516">
        <v>36020</v>
      </c>
      <c r="E22" s="1349">
        <v>6980</v>
      </c>
      <c r="F22" s="1349">
        <v>4860</v>
      </c>
      <c r="G22" s="516">
        <v>100</v>
      </c>
      <c r="H22" s="516">
        <v>1300</v>
      </c>
      <c r="I22" s="516">
        <v>0</v>
      </c>
      <c r="J22" s="516">
        <v>140</v>
      </c>
      <c r="K22" s="516">
        <v>0</v>
      </c>
      <c r="L22" s="517">
        <v>0</v>
      </c>
      <c r="M22" s="517">
        <v>0</v>
      </c>
      <c r="N22" s="517">
        <v>0</v>
      </c>
      <c r="O22" s="517">
        <v>0</v>
      </c>
      <c r="P22" s="517">
        <v>1460</v>
      </c>
      <c r="Q22" s="1644">
        <v>0</v>
      </c>
      <c r="R22" s="1195">
        <v>220</v>
      </c>
    </row>
    <row r="23" spans="1:18" ht="20.100000000000001" customHeight="1" x14ac:dyDescent="0.2">
      <c r="A23" s="1807"/>
      <c r="B23" s="1629" t="s">
        <v>201</v>
      </c>
      <c r="C23" s="1351">
        <f>SUM(D23:R23)</f>
        <v>35060</v>
      </c>
      <c r="D23" s="511">
        <v>26020</v>
      </c>
      <c r="E23" s="1351">
        <v>1740</v>
      </c>
      <c r="F23" s="1351">
        <v>5900</v>
      </c>
      <c r="G23" s="511">
        <v>0</v>
      </c>
      <c r="H23" s="511">
        <v>0</v>
      </c>
      <c r="I23" s="511">
        <v>0</v>
      </c>
      <c r="J23" s="511">
        <v>20</v>
      </c>
      <c r="K23" s="511">
        <v>0</v>
      </c>
      <c r="L23" s="1337">
        <v>0</v>
      </c>
      <c r="M23" s="1337">
        <v>0</v>
      </c>
      <c r="N23" s="1337">
        <v>0</v>
      </c>
      <c r="O23" s="1337">
        <v>0</v>
      </c>
      <c r="P23" s="1337">
        <v>360</v>
      </c>
      <c r="Q23" s="1648">
        <v>0</v>
      </c>
      <c r="R23" s="1339">
        <v>1020</v>
      </c>
    </row>
    <row r="24" spans="1:18" s="163" customFormat="1" ht="20.100000000000001" customHeight="1" thickBot="1" x14ac:dyDescent="0.25">
      <c r="A24" s="1807"/>
      <c r="B24" s="518" t="s">
        <v>211</v>
      </c>
      <c r="C24" s="1353">
        <f>SUM(D24:R24)</f>
        <v>26400</v>
      </c>
      <c r="D24" s="524">
        <v>21500</v>
      </c>
      <c r="E24" s="1353">
        <v>1800</v>
      </c>
      <c r="F24" s="1353">
        <v>2200</v>
      </c>
      <c r="G24" s="524">
        <v>0</v>
      </c>
      <c r="H24" s="524">
        <v>0</v>
      </c>
      <c r="I24" s="524">
        <v>0</v>
      </c>
      <c r="J24" s="524">
        <v>100</v>
      </c>
      <c r="K24" s="524">
        <v>0</v>
      </c>
      <c r="L24" s="525">
        <v>20</v>
      </c>
      <c r="M24" s="525">
        <v>0</v>
      </c>
      <c r="N24" s="525">
        <v>0</v>
      </c>
      <c r="O24" s="525">
        <v>0</v>
      </c>
      <c r="P24" s="525">
        <v>500</v>
      </c>
      <c r="Q24" s="1645">
        <v>0</v>
      </c>
      <c r="R24" s="542">
        <v>280</v>
      </c>
    </row>
    <row r="25" spans="1:18" s="163" customFormat="1" ht="20.100000000000001" customHeight="1" thickTop="1" thickBot="1" x14ac:dyDescent="0.25">
      <c r="A25" s="1810"/>
      <c r="B25" s="526" t="s">
        <v>264</v>
      </c>
      <c r="C25" s="1360">
        <f t="shared" ref="C25:R25" si="13">SUM(C22:C24)</f>
        <v>112540</v>
      </c>
      <c r="D25" s="1360">
        <f t="shared" si="13"/>
        <v>83540</v>
      </c>
      <c r="E25" s="1360">
        <f t="shared" si="13"/>
        <v>10520</v>
      </c>
      <c r="F25" s="1360">
        <f t="shared" si="13"/>
        <v>12960</v>
      </c>
      <c r="G25" s="1360">
        <f t="shared" si="13"/>
        <v>100</v>
      </c>
      <c r="H25" s="1360">
        <f t="shared" si="13"/>
        <v>1300</v>
      </c>
      <c r="I25" s="1360">
        <f t="shared" si="13"/>
        <v>0</v>
      </c>
      <c r="J25" s="1360">
        <f t="shared" si="13"/>
        <v>260</v>
      </c>
      <c r="K25" s="1360">
        <f t="shared" si="13"/>
        <v>0</v>
      </c>
      <c r="L25" s="1360">
        <f t="shared" si="13"/>
        <v>20</v>
      </c>
      <c r="M25" s="1360">
        <f t="shared" si="13"/>
        <v>0</v>
      </c>
      <c r="N25" s="1360">
        <f t="shared" si="13"/>
        <v>0</v>
      </c>
      <c r="O25" s="1360">
        <f t="shared" si="13"/>
        <v>0</v>
      </c>
      <c r="P25" s="1360">
        <f t="shared" si="13"/>
        <v>2320</v>
      </c>
      <c r="Q25" s="1650">
        <f t="shared" si="13"/>
        <v>0</v>
      </c>
      <c r="R25" s="1361">
        <f t="shared" si="13"/>
        <v>1520</v>
      </c>
    </row>
    <row r="26" spans="1:18" ht="20.100000000000001" customHeight="1" thickBot="1" x14ac:dyDescent="0.25">
      <c r="A26" s="527" t="s">
        <v>251</v>
      </c>
      <c r="B26" s="528" t="s">
        <v>252</v>
      </c>
      <c r="C26" s="1362">
        <f>SUM(D26:R26)</f>
        <v>220360</v>
      </c>
      <c r="D26" s="508">
        <v>102720</v>
      </c>
      <c r="E26" s="1362">
        <v>54080</v>
      </c>
      <c r="F26" s="1362">
        <v>30200</v>
      </c>
      <c r="G26" s="1362">
        <v>8580</v>
      </c>
      <c r="H26" s="1362">
        <v>2360</v>
      </c>
      <c r="I26" s="1362">
        <v>160</v>
      </c>
      <c r="J26" s="1362">
        <v>13600</v>
      </c>
      <c r="K26" s="1362">
        <v>320</v>
      </c>
      <c r="L26" s="529">
        <v>420</v>
      </c>
      <c r="M26" s="529">
        <v>20</v>
      </c>
      <c r="N26" s="529">
        <v>0</v>
      </c>
      <c r="O26" s="529">
        <v>0</v>
      </c>
      <c r="P26" s="529">
        <v>4160</v>
      </c>
      <c r="Q26" s="1651">
        <v>1240</v>
      </c>
      <c r="R26" s="1197">
        <v>2500</v>
      </c>
    </row>
    <row r="27" spans="1:18" ht="20.100000000000001" customHeight="1" x14ac:dyDescent="0.2">
      <c r="A27" s="1806" t="s">
        <v>241</v>
      </c>
      <c r="B27" s="1632" t="s">
        <v>171</v>
      </c>
      <c r="C27" s="1357">
        <f>SUM(D27:R27)</f>
        <v>42120</v>
      </c>
      <c r="D27" s="530">
        <v>4420</v>
      </c>
      <c r="E27" s="530">
        <v>24580</v>
      </c>
      <c r="F27" s="530">
        <v>1760</v>
      </c>
      <c r="G27" s="530">
        <v>40</v>
      </c>
      <c r="H27" s="530">
        <v>8380</v>
      </c>
      <c r="I27" s="530">
        <v>20</v>
      </c>
      <c r="J27" s="530">
        <v>800</v>
      </c>
      <c r="K27" s="530">
        <v>40</v>
      </c>
      <c r="L27" s="530">
        <v>20</v>
      </c>
      <c r="M27" s="530">
        <v>0</v>
      </c>
      <c r="N27" s="530">
        <v>0</v>
      </c>
      <c r="O27" s="530">
        <v>0</v>
      </c>
      <c r="P27" s="530">
        <v>840</v>
      </c>
      <c r="Q27" s="1652">
        <v>80</v>
      </c>
      <c r="R27" s="531">
        <v>1140</v>
      </c>
    </row>
    <row r="28" spans="1:18" ht="20.100000000000001" customHeight="1" x14ac:dyDescent="0.2">
      <c r="A28" s="1807"/>
      <c r="B28" s="1629" t="s">
        <v>172</v>
      </c>
      <c r="C28" s="1351">
        <f>SUM(D28:R28)</f>
        <v>11300</v>
      </c>
      <c r="D28" s="532">
        <v>8240</v>
      </c>
      <c r="E28" s="532">
        <v>2040</v>
      </c>
      <c r="F28" s="532">
        <v>300</v>
      </c>
      <c r="G28" s="532">
        <v>0</v>
      </c>
      <c r="H28" s="532">
        <v>160</v>
      </c>
      <c r="I28" s="532">
        <v>0</v>
      </c>
      <c r="J28" s="532">
        <v>0</v>
      </c>
      <c r="K28" s="532">
        <v>0</v>
      </c>
      <c r="L28" s="532">
        <v>0</v>
      </c>
      <c r="M28" s="532">
        <v>120</v>
      </c>
      <c r="N28" s="532">
        <v>0</v>
      </c>
      <c r="O28" s="532">
        <v>0</v>
      </c>
      <c r="P28" s="532">
        <v>440</v>
      </c>
      <c r="Q28" s="1653">
        <v>0</v>
      </c>
      <c r="R28" s="533">
        <v>0</v>
      </c>
    </row>
    <row r="29" spans="1:18" ht="20.100000000000001" customHeight="1" thickBot="1" x14ac:dyDescent="0.25">
      <c r="A29" s="1807"/>
      <c r="B29" s="518" t="s">
        <v>262</v>
      </c>
      <c r="C29" s="1353">
        <f>SUM(D29:R29)</f>
        <v>26340</v>
      </c>
      <c r="D29" s="534">
        <v>1420</v>
      </c>
      <c r="E29" s="534">
        <v>21560</v>
      </c>
      <c r="F29" s="534">
        <v>1080</v>
      </c>
      <c r="G29" s="534">
        <v>40</v>
      </c>
      <c r="H29" s="534">
        <v>700</v>
      </c>
      <c r="I29" s="534">
        <v>0</v>
      </c>
      <c r="J29" s="534">
        <v>840</v>
      </c>
      <c r="K29" s="534">
        <v>0</v>
      </c>
      <c r="L29" s="534">
        <v>0</v>
      </c>
      <c r="M29" s="534">
        <v>0</v>
      </c>
      <c r="N29" s="534">
        <v>0</v>
      </c>
      <c r="O29" s="534">
        <v>0</v>
      </c>
      <c r="P29" s="534">
        <v>620</v>
      </c>
      <c r="Q29" s="1654">
        <v>80</v>
      </c>
      <c r="R29" s="535">
        <v>0</v>
      </c>
    </row>
    <row r="30" spans="1:18" ht="20.100000000000001" customHeight="1" thickTop="1" thickBot="1" x14ac:dyDescent="0.25">
      <c r="A30" s="1808"/>
      <c r="B30" s="526" t="s">
        <v>264</v>
      </c>
      <c r="C30" s="1360">
        <f t="shared" ref="C30:R30" si="14">SUM(C27:C29)</f>
        <v>79760</v>
      </c>
      <c r="D30" s="1360">
        <f t="shared" si="14"/>
        <v>14080</v>
      </c>
      <c r="E30" s="1360">
        <f t="shared" si="14"/>
        <v>48180</v>
      </c>
      <c r="F30" s="1360">
        <f t="shared" si="14"/>
        <v>3140</v>
      </c>
      <c r="G30" s="1360">
        <f t="shared" si="14"/>
        <v>80</v>
      </c>
      <c r="H30" s="1360">
        <f t="shared" si="14"/>
        <v>9240</v>
      </c>
      <c r="I30" s="1360">
        <f t="shared" si="14"/>
        <v>20</v>
      </c>
      <c r="J30" s="1360">
        <f t="shared" si="14"/>
        <v>1640</v>
      </c>
      <c r="K30" s="1360">
        <f t="shared" si="14"/>
        <v>40</v>
      </c>
      <c r="L30" s="1360">
        <f t="shared" si="14"/>
        <v>20</v>
      </c>
      <c r="M30" s="1360">
        <f t="shared" si="14"/>
        <v>120</v>
      </c>
      <c r="N30" s="1360">
        <f t="shared" si="14"/>
        <v>0</v>
      </c>
      <c r="O30" s="1360">
        <f t="shared" si="14"/>
        <v>0</v>
      </c>
      <c r="P30" s="1360">
        <f t="shared" si="14"/>
        <v>1900</v>
      </c>
      <c r="Q30" s="1650">
        <f t="shared" si="14"/>
        <v>160</v>
      </c>
      <c r="R30" s="1361">
        <f t="shared" si="14"/>
        <v>1140</v>
      </c>
    </row>
    <row r="31" spans="1:18" ht="20.100000000000001" customHeight="1" x14ac:dyDescent="0.2">
      <c r="A31" s="1811" t="s">
        <v>242</v>
      </c>
      <c r="B31" s="1632" t="s">
        <v>212</v>
      </c>
      <c r="C31" s="1357">
        <f t="shared" ref="C31:C38" si="15">SUM(D31:R31)</f>
        <v>171400</v>
      </c>
      <c r="D31" s="1655">
        <v>107400</v>
      </c>
      <c r="E31" s="1656">
        <v>24080</v>
      </c>
      <c r="F31" s="1656">
        <v>29100</v>
      </c>
      <c r="G31" s="1655">
        <v>120</v>
      </c>
      <c r="H31" s="1655">
        <v>4940</v>
      </c>
      <c r="I31" s="1655">
        <v>0</v>
      </c>
      <c r="J31" s="1655">
        <v>320</v>
      </c>
      <c r="K31" s="1655">
        <v>0</v>
      </c>
      <c r="L31" s="1336">
        <v>320</v>
      </c>
      <c r="M31" s="1336">
        <v>140</v>
      </c>
      <c r="N31" s="1336">
        <v>20</v>
      </c>
      <c r="O31" s="1336">
        <v>0</v>
      </c>
      <c r="P31" s="1336">
        <v>2340</v>
      </c>
      <c r="Q31" s="1647">
        <v>20</v>
      </c>
      <c r="R31" s="1338">
        <v>2600</v>
      </c>
    </row>
    <row r="32" spans="1:18" ht="20.100000000000001" customHeight="1" x14ac:dyDescent="0.2">
      <c r="A32" s="1812"/>
      <c r="B32" s="1629" t="s">
        <v>174</v>
      </c>
      <c r="C32" s="1351">
        <f t="shared" si="15"/>
        <v>580</v>
      </c>
      <c r="D32" s="1335">
        <v>500</v>
      </c>
      <c r="E32" s="1358">
        <v>60</v>
      </c>
      <c r="F32" s="1358">
        <v>20</v>
      </c>
      <c r="G32" s="1335">
        <v>0</v>
      </c>
      <c r="H32" s="1335">
        <v>0</v>
      </c>
      <c r="I32" s="1335">
        <v>0</v>
      </c>
      <c r="J32" s="1335">
        <v>0</v>
      </c>
      <c r="K32" s="1335">
        <v>0</v>
      </c>
      <c r="L32" s="1337">
        <v>0</v>
      </c>
      <c r="M32" s="1337">
        <v>0</v>
      </c>
      <c r="N32" s="1337">
        <v>0</v>
      </c>
      <c r="O32" s="1337">
        <v>0</v>
      </c>
      <c r="P32" s="1337">
        <v>0</v>
      </c>
      <c r="Q32" s="1648">
        <v>0</v>
      </c>
      <c r="R32" s="1339">
        <v>0</v>
      </c>
    </row>
    <row r="33" spans="1:18" ht="20.100000000000001" customHeight="1" x14ac:dyDescent="0.2">
      <c r="A33" s="1812"/>
      <c r="B33" s="1629" t="s">
        <v>175</v>
      </c>
      <c r="C33" s="1351">
        <f t="shared" si="15"/>
        <v>0</v>
      </c>
      <c r="D33" s="1335"/>
      <c r="E33" s="1358"/>
      <c r="F33" s="1358"/>
      <c r="G33" s="1335"/>
      <c r="H33" s="1335"/>
      <c r="I33" s="1335"/>
      <c r="J33" s="1335"/>
      <c r="K33" s="1335"/>
      <c r="L33" s="1337"/>
      <c r="M33" s="1337"/>
      <c r="N33" s="1337"/>
      <c r="O33" s="1337"/>
      <c r="P33" s="1337"/>
      <c r="Q33" s="1648"/>
      <c r="R33" s="1339"/>
    </row>
    <row r="34" spans="1:18" ht="20.100000000000001" customHeight="1" x14ac:dyDescent="0.2">
      <c r="A34" s="1812"/>
      <c r="B34" s="1629" t="s">
        <v>176</v>
      </c>
      <c r="C34" s="1351">
        <f t="shared" si="15"/>
        <v>39220</v>
      </c>
      <c r="D34" s="1335">
        <v>23800</v>
      </c>
      <c r="E34" s="1358">
        <v>5000</v>
      </c>
      <c r="F34" s="1358">
        <v>5440</v>
      </c>
      <c r="G34" s="1335">
        <v>0</v>
      </c>
      <c r="H34" s="1335">
        <v>3420</v>
      </c>
      <c r="I34" s="1335">
        <v>0</v>
      </c>
      <c r="J34" s="1335">
        <v>20</v>
      </c>
      <c r="K34" s="1335">
        <v>0</v>
      </c>
      <c r="L34" s="1337">
        <v>100</v>
      </c>
      <c r="M34" s="1337">
        <v>0</v>
      </c>
      <c r="N34" s="1337">
        <v>0</v>
      </c>
      <c r="O34" s="1337">
        <v>0</v>
      </c>
      <c r="P34" s="1337">
        <v>1280</v>
      </c>
      <c r="Q34" s="1648">
        <v>60</v>
      </c>
      <c r="R34" s="1339">
        <v>100</v>
      </c>
    </row>
    <row r="35" spans="1:18" ht="20.100000000000001" customHeight="1" x14ac:dyDescent="0.2">
      <c r="A35" s="1812"/>
      <c r="B35" s="1629" t="s">
        <v>177</v>
      </c>
      <c r="C35" s="1351">
        <f t="shared" si="15"/>
        <v>12160</v>
      </c>
      <c r="D35" s="1335">
        <v>8820</v>
      </c>
      <c r="E35" s="1358">
        <v>1120</v>
      </c>
      <c r="F35" s="1358">
        <v>1740</v>
      </c>
      <c r="G35" s="1335">
        <v>0</v>
      </c>
      <c r="H35" s="1335">
        <v>280</v>
      </c>
      <c r="I35" s="1335">
        <v>0</v>
      </c>
      <c r="J35" s="1335">
        <v>0</v>
      </c>
      <c r="K35" s="1335">
        <v>0</v>
      </c>
      <c r="L35" s="1337">
        <v>0</v>
      </c>
      <c r="M35" s="1337">
        <v>0</v>
      </c>
      <c r="N35" s="1337">
        <v>0</v>
      </c>
      <c r="O35" s="1337">
        <v>0</v>
      </c>
      <c r="P35" s="1337">
        <v>180</v>
      </c>
      <c r="Q35" s="1648">
        <v>20</v>
      </c>
      <c r="R35" s="1339">
        <v>0</v>
      </c>
    </row>
    <row r="36" spans="1:18" ht="20.100000000000001" customHeight="1" x14ac:dyDescent="0.2">
      <c r="A36" s="1812"/>
      <c r="B36" s="1629" t="s">
        <v>178</v>
      </c>
      <c r="C36" s="1351">
        <f t="shared" si="15"/>
        <v>17600</v>
      </c>
      <c r="D36" s="1335">
        <v>280</v>
      </c>
      <c r="E36" s="1358">
        <v>10220</v>
      </c>
      <c r="F36" s="1358">
        <v>780</v>
      </c>
      <c r="G36" s="1335">
        <v>0</v>
      </c>
      <c r="H36" s="1335">
        <v>5600</v>
      </c>
      <c r="I36" s="1335">
        <v>0</v>
      </c>
      <c r="J36" s="1335">
        <v>360</v>
      </c>
      <c r="K36" s="1335">
        <v>0</v>
      </c>
      <c r="L36" s="1337">
        <v>0</v>
      </c>
      <c r="M36" s="1337">
        <v>0</v>
      </c>
      <c r="N36" s="1337">
        <v>0</v>
      </c>
      <c r="O36" s="1337">
        <v>0</v>
      </c>
      <c r="P36" s="1337">
        <v>200</v>
      </c>
      <c r="Q36" s="1648">
        <v>160</v>
      </c>
      <c r="R36" s="1339">
        <v>0</v>
      </c>
    </row>
    <row r="37" spans="1:18" ht="20.100000000000001" customHeight="1" x14ac:dyDescent="0.2">
      <c r="A37" s="1812"/>
      <c r="B37" s="1629" t="s">
        <v>179</v>
      </c>
      <c r="C37" s="1351">
        <f t="shared" si="15"/>
        <v>24620</v>
      </c>
      <c r="D37" s="1335">
        <v>15240</v>
      </c>
      <c r="E37" s="1358">
        <v>2900</v>
      </c>
      <c r="F37" s="1358">
        <v>4380</v>
      </c>
      <c r="G37" s="1335">
        <v>200</v>
      </c>
      <c r="H37" s="1335">
        <v>1040</v>
      </c>
      <c r="I37" s="1335">
        <v>0</v>
      </c>
      <c r="J37" s="1335">
        <v>120</v>
      </c>
      <c r="K37" s="1335">
        <v>0</v>
      </c>
      <c r="L37" s="1337">
        <v>0</v>
      </c>
      <c r="M37" s="1337">
        <v>0</v>
      </c>
      <c r="N37" s="1337">
        <v>0</v>
      </c>
      <c r="O37" s="1337">
        <v>0</v>
      </c>
      <c r="P37" s="1337">
        <v>520</v>
      </c>
      <c r="Q37" s="1648">
        <v>0</v>
      </c>
      <c r="R37" s="1339">
        <v>220</v>
      </c>
    </row>
    <row r="38" spans="1:18" ht="20.100000000000001" customHeight="1" thickBot="1" x14ac:dyDescent="0.25">
      <c r="A38" s="1812"/>
      <c r="B38" s="520" t="s">
        <v>180</v>
      </c>
      <c r="C38" s="1359">
        <f t="shared" si="15"/>
        <v>4160</v>
      </c>
      <c r="D38" s="536">
        <v>1220</v>
      </c>
      <c r="E38" s="1363">
        <v>640</v>
      </c>
      <c r="F38" s="1363">
        <v>60</v>
      </c>
      <c r="G38" s="536">
        <v>0</v>
      </c>
      <c r="H38" s="536">
        <v>1720</v>
      </c>
      <c r="I38" s="536">
        <v>0</v>
      </c>
      <c r="J38" s="536">
        <v>60</v>
      </c>
      <c r="K38" s="536">
        <v>0</v>
      </c>
      <c r="L38" s="522">
        <v>40</v>
      </c>
      <c r="M38" s="522">
        <v>0</v>
      </c>
      <c r="N38" s="522">
        <v>0</v>
      </c>
      <c r="O38" s="522">
        <v>0</v>
      </c>
      <c r="P38" s="522">
        <v>100</v>
      </c>
      <c r="Q38" s="1649">
        <v>80</v>
      </c>
      <c r="R38" s="1196">
        <v>240</v>
      </c>
    </row>
    <row r="39" spans="1:18" ht="20.100000000000001" customHeight="1" thickTop="1" thickBot="1" x14ac:dyDescent="0.25">
      <c r="A39" s="1813"/>
      <c r="B39" s="523" t="s">
        <v>264</v>
      </c>
      <c r="C39" s="1364">
        <f t="shared" ref="C39:R39" si="16">SUM(C31:C38)</f>
        <v>269740</v>
      </c>
      <c r="D39" s="1364">
        <f t="shared" si="16"/>
        <v>157260</v>
      </c>
      <c r="E39" s="1364">
        <f t="shared" si="16"/>
        <v>44020</v>
      </c>
      <c r="F39" s="1364">
        <f t="shared" si="16"/>
        <v>41520</v>
      </c>
      <c r="G39" s="1364">
        <f t="shared" si="16"/>
        <v>320</v>
      </c>
      <c r="H39" s="1364">
        <f t="shared" si="16"/>
        <v>17000</v>
      </c>
      <c r="I39" s="1364">
        <f t="shared" si="16"/>
        <v>0</v>
      </c>
      <c r="J39" s="1364">
        <f t="shared" si="16"/>
        <v>880</v>
      </c>
      <c r="K39" s="1364">
        <f t="shared" si="16"/>
        <v>0</v>
      </c>
      <c r="L39" s="1364">
        <f t="shared" si="16"/>
        <v>460</v>
      </c>
      <c r="M39" s="1364">
        <f t="shared" si="16"/>
        <v>140</v>
      </c>
      <c r="N39" s="1364">
        <f t="shared" si="16"/>
        <v>20</v>
      </c>
      <c r="O39" s="1364">
        <f t="shared" si="16"/>
        <v>0</v>
      </c>
      <c r="P39" s="1364">
        <f t="shared" si="16"/>
        <v>4620</v>
      </c>
      <c r="Q39" s="1657">
        <f t="shared" si="16"/>
        <v>340</v>
      </c>
      <c r="R39" s="1365">
        <f t="shared" si="16"/>
        <v>3160</v>
      </c>
    </row>
    <row r="40" spans="1:18" ht="18.75" customHeight="1" x14ac:dyDescent="0.2">
      <c r="A40" s="1806" t="s">
        <v>237</v>
      </c>
      <c r="B40" s="1632" t="s">
        <v>213</v>
      </c>
      <c r="C40" s="1357">
        <f t="shared" ref="C40:C48" si="17">SUM(D40:R40)</f>
        <v>139180</v>
      </c>
      <c r="D40" s="510">
        <v>81780</v>
      </c>
      <c r="E40" s="1357">
        <v>23020</v>
      </c>
      <c r="F40" s="1357">
        <v>27740</v>
      </c>
      <c r="G40" s="510">
        <v>0</v>
      </c>
      <c r="H40" s="510">
        <v>1440</v>
      </c>
      <c r="I40" s="510">
        <v>0</v>
      </c>
      <c r="J40" s="510">
        <v>2500</v>
      </c>
      <c r="K40" s="510">
        <v>0</v>
      </c>
      <c r="L40" s="1336">
        <v>100</v>
      </c>
      <c r="M40" s="1336">
        <v>140</v>
      </c>
      <c r="N40" s="1336">
        <v>0</v>
      </c>
      <c r="O40" s="1336">
        <v>0</v>
      </c>
      <c r="P40" s="1336">
        <v>1960</v>
      </c>
      <c r="Q40" s="1647">
        <v>60</v>
      </c>
      <c r="R40" s="1338">
        <v>440</v>
      </c>
    </row>
    <row r="41" spans="1:18" ht="20.25" customHeight="1" x14ac:dyDescent="0.2">
      <c r="A41" s="1807"/>
      <c r="B41" s="1630" t="s">
        <v>214</v>
      </c>
      <c r="C41" s="1351">
        <f t="shared" si="17"/>
        <v>19340</v>
      </c>
      <c r="D41" s="511">
        <v>3400</v>
      </c>
      <c r="E41" s="1351">
        <v>11300</v>
      </c>
      <c r="F41" s="1351">
        <v>3660</v>
      </c>
      <c r="G41" s="511">
        <v>80</v>
      </c>
      <c r="H41" s="511">
        <v>260</v>
      </c>
      <c r="I41" s="511">
        <v>0</v>
      </c>
      <c r="J41" s="511">
        <v>80</v>
      </c>
      <c r="K41" s="511">
        <v>0</v>
      </c>
      <c r="L41" s="1337">
        <v>0</v>
      </c>
      <c r="M41" s="1337">
        <v>0</v>
      </c>
      <c r="N41" s="1337">
        <v>0</v>
      </c>
      <c r="O41" s="1337">
        <v>0</v>
      </c>
      <c r="P41" s="1337">
        <v>540</v>
      </c>
      <c r="Q41" s="1648">
        <v>20</v>
      </c>
      <c r="R41" s="1339">
        <v>0</v>
      </c>
    </row>
    <row r="42" spans="1:18" ht="20.100000000000001" customHeight="1" x14ac:dyDescent="0.2">
      <c r="A42" s="1807"/>
      <c r="B42" s="1629" t="s">
        <v>190</v>
      </c>
      <c r="C42" s="1351">
        <f t="shared" si="17"/>
        <v>13080</v>
      </c>
      <c r="D42" s="511">
        <v>7340</v>
      </c>
      <c r="E42" s="1351">
        <v>1360</v>
      </c>
      <c r="F42" s="1351">
        <v>4200</v>
      </c>
      <c r="G42" s="511">
        <v>0</v>
      </c>
      <c r="H42" s="511">
        <v>0</v>
      </c>
      <c r="I42" s="511">
        <v>0</v>
      </c>
      <c r="J42" s="511">
        <v>0</v>
      </c>
      <c r="K42" s="511">
        <v>0</v>
      </c>
      <c r="L42" s="1337">
        <v>20</v>
      </c>
      <c r="M42" s="1337">
        <v>0</v>
      </c>
      <c r="N42" s="1337">
        <v>0</v>
      </c>
      <c r="O42" s="1337">
        <v>0</v>
      </c>
      <c r="P42" s="1337">
        <v>160</v>
      </c>
      <c r="Q42" s="1648">
        <v>0</v>
      </c>
      <c r="R42" s="1339">
        <v>0</v>
      </c>
    </row>
    <row r="43" spans="1:18" ht="20.100000000000001" customHeight="1" x14ac:dyDescent="0.2">
      <c r="A43" s="1807"/>
      <c r="B43" s="1629" t="s">
        <v>191</v>
      </c>
      <c r="C43" s="1351">
        <f t="shared" si="17"/>
        <v>13500</v>
      </c>
      <c r="D43" s="511">
        <v>7800</v>
      </c>
      <c r="E43" s="1351">
        <v>460</v>
      </c>
      <c r="F43" s="1351">
        <v>5100</v>
      </c>
      <c r="G43" s="511">
        <v>0</v>
      </c>
      <c r="H43" s="511">
        <v>0</v>
      </c>
      <c r="I43" s="511">
        <v>0</v>
      </c>
      <c r="J43" s="511">
        <v>0</v>
      </c>
      <c r="K43" s="511">
        <v>0</v>
      </c>
      <c r="L43" s="1337">
        <v>0</v>
      </c>
      <c r="M43" s="1337">
        <v>20</v>
      </c>
      <c r="N43" s="1337">
        <v>0</v>
      </c>
      <c r="O43" s="1337">
        <v>0</v>
      </c>
      <c r="P43" s="1337">
        <v>120</v>
      </c>
      <c r="Q43" s="1648">
        <v>0</v>
      </c>
      <c r="R43" s="1339">
        <v>0</v>
      </c>
    </row>
    <row r="44" spans="1:18" ht="20.100000000000001" customHeight="1" x14ac:dyDescent="0.2">
      <c r="A44" s="1807"/>
      <c r="B44" s="1629" t="s">
        <v>192</v>
      </c>
      <c r="C44" s="1351">
        <f t="shared" si="17"/>
        <v>32280</v>
      </c>
      <c r="D44" s="511">
        <v>23200</v>
      </c>
      <c r="E44" s="1351">
        <v>4120</v>
      </c>
      <c r="F44" s="1351">
        <v>4460</v>
      </c>
      <c r="G44" s="511">
        <v>0</v>
      </c>
      <c r="H44" s="511">
        <v>0</v>
      </c>
      <c r="I44" s="511">
        <v>0</v>
      </c>
      <c r="J44" s="511">
        <v>0</v>
      </c>
      <c r="K44" s="511">
        <v>0</v>
      </c>
      <c r="L44" s="1337">
        <v>0</v>
      </c>
      <c r="M44" s="1337">
        <v>20</v>
      </c>
      <c r="N44" s="1337">
        <v>0</v>
      </c>
      <c r="O44" s="1337">
        <v>0</v>
      </c>
      <c r="P44" s="1337">
        <v>480</v>
      </c>
      <c r="Q44" s="1648">
        <v>0</v>
      </c>
      <c r="R44" s="1339">
        <v>0</v>
      </c>
    </row>
    <row r="45" spans="1:18" ht="20.100000000000001" customHeight="1" x14ac:dyDescent="0.2">
      <c r="A45" s="1807"/>
      <c r="B45" s="1629" t="s">
        <v>203</v>
      </c>
      <c r="C45" s="1351">
        <f t="shared" si="17"/>
        <v>6040</v>
      </c>
      <c r="D45" s="511">
        <v>4300</v>
      </c>
      <c r="E45" s="1351">
        <v>120</v>
      </c>
      <c r="F45" s="1351">
        <v>1420</v>
      </c>
      <c r="G45" s="511">
        <v>0</v>
      </c>
      <c r="H45" s="511">
        <v>0</v>
      </c>
      <c r="I45" s="511">
        <v>0</v>
      </c>
      <c r="J45" s="511">
        <v>60</v>
      </c>
      <c r="K45" s="511">
        <v>0</v>
      </c>
      <c r="L45" s="1337">
        <v>0</v>
      </c>
      <c r="M45" s="1337">
        <v>0</v>
      </c>
      <c r="N45" s="1337">
        <v>0</v>
      </c>
      <c r="O45" s="1337">
        <v>0</v>
      </c>
      <c r="P45" s="1337">
        <v>140</v>
      </c>
      <c r="Q45" s="1648">
        <v>0</v>
      </c>
      <c r="R45" s="1339">
        <v>0</v>
      </c>
    </row>
    <row r="46" spans="1:18" ht="20.100000000000001" customHeight="1" x14ac:dyDescent="0.2">
      <c r="A46" s="1807"/>
      <c r="B46" s="1629" t="s">
        <v>215</v>
      </c>
      <c r="C46" s="1351">
        <f t="shared" si="17"/>
        <v>4740</v>
      </c>
      <c r="D46" s="511">
        <v>3900</v>
      </c>
      <c r="E46" s="1351">
        <v>160</v>
      </c>
      <c r="F46" s="1351">
        <v>280</v>
      </c>
      <c r="G46" s="511">
        <v>0</v>
      </c>
      <c r="H46" s="511">
        <v>160</v>
      </c>
      <c r="I46" s="511">
        <v>0</v>
      </c>
      <c r="J46" s="511">
        <v>0</v>
      </c>
      <c r="K46" s="511">
        <v>0</v>
      </c>
      <c r="L46" s="1337">
        <v>0</v>
      </c>
      <c r="M46" s="1337">
        <v>0</v>
      </c>
      <c r="N46" s="1337">
        <v>0</v>
      </c>
      <c r="O46" s="1337">
        <v>0</v>
      </c>
      <c r="P46" s="1337">
        <v>240</v>
      </c>
      <c r="Q46" s="1648">
        <v>0</v>
      </c>
      <c r="R46" s="1339">
        <v>0</v>
      </c>
    </row>
    <row r="47" spans="1:18" ht="20.100000000000001" customHeight="1" x14ac:dyDescent="0.2">
      <c r="A47" s="1807"/>
      <c r="B47" s="1629" t="s">
        <v>216</v>
      </c>
      <c r="C47" s="1351">
        <f t="shared" si="17"/>
        <v>15980</v>
      </c>
      <c r="D47" s="511">
        <v>11160</v>
      </c>
      <c r="E47" s="1351">
        <v>1440</v>
      </c>
      <c r="F47" s="1351">
        <v>920</v>
      </c>
      <c r="G47" s="511">
        <v>0</v>
      </c>
      <c r="H47" s="511">
        <v>400</v>
      </c>
      <c r="I47" s="511">
        <v>0</v>
      </c>
      <c r="J47" s="511">
        <v>520</v>
      </c>
      <c r="K47" s="511">
        <v>0</v>
      </c>
      <c r="L47" s="1337">
        <v>0</v>
      </c>
      <c r="M47" s="1337">
        <v>20</v>
      </c>
      <c r="N47" s="1337">
        <v>0</v>
      </c>
      <c r="O47" s="1337">
        <v>0</v>
      </c>
      <c r="P47" s="1337">
        <v>440</v>
      </c>
      <c r="Q47" s="1648">
        <v>80</v>
      </c>
      <c r="R47" s="1339">
        <v>1000</v>
      </c>
    </row>
    <row r="48" spans="1:18" ht="20.100000000000001" customHeight="1" thickBot="1" x14ac:dyDescent="0.25">
      <c r="A48" s="1807"/>
      <c r="B48" s="518" t="s">
        <v>217</v>
      </c>
      <c r="C48" s="1359">
        <f t="shared" si="17"/>
        <v>8780</v>
      </c>
      <c r="D48" s="524">
        <v>2360</v>
      </c>
      <c r="E48" s="1353">
        <v>2520</v>
      </c>
      <c r="F48" s="1353">
        <v>260</v>
      </c>
      <c r="G48" s="524">
        <v>20</v>
      </c>
      <c r="H48" s="524">
        <v>2500</v>
      </c>
      <c r="I48" s="524">
        <v>0</v>
      </c>
      <c r="J48" s="524">
        <v>780</v>
      </c>
      <c r="K48" s="524">
        <v>0</v>
      </c>
      <c r="L48" s="525">
        <v>0</v>
      </c>
      <c r="M48" s="525">
        <v>0</v>
      </c>
      <c r="N48" s="525">
        <v>0</v>
      </c>
      <c r="O48" s="525">
        <v>0</v>
      </c>
      <c r="P48" s="525">
        <v>340</v>
      </c>
      <c r="Q48" s="1645">
        <v>0</v>
      </c>
      <c r="R48" s="542">
        <v>0</v>
      </c>
    </row>
    <row r="49" spans="1:18" ht="20.100000000000001" customHeight="1" thickTop="1" thickBot="1" x14ac:dyDescent="0.25">
      <c r="A49" s="1808"/>
      <c r="B49" s="526" t="s">
        <v>264</v>
      </c>
      <c r="C49" s="1360">
        <f t="shared" ref="C49:R49" si="18">SUM(C40:C48)</f>
        <v>252920</v>
      </c>
      <c r="D49" s="1360">
        <f t="shared" si="18"/>
        <v>145240</v>
      </c>
      <c r="E49" s="1360">
        <f t="shared" si="18"/>
        <v>44500</v>
      </c>
      <c r="F49" s="1360">
        <f t="shared" si="18"/>
        <v>48040</v>
      </c>
      <c r="G49" s="1360">
        <f t="shared" si="18"/>
        <v>100</v>
      </c>
      <c r="H49" s="1360">
        <f t="shared" si="18"/>
        <v>4760</v>
      </c>
      <c r="I49" s="1360">
        <f t="shared" si="18"/>
        <v>0</v>
      </c>
      <c r="J49" s="1360">
        <f t="shared" si="18"/>
        <v>3940</v>
      </c>
      <c r="K49" s="1360">
        <f t="shared" si="18"/>
        <v>0</v>
      </c>
      <c r="L49" s="1360">
        <f t="shared" si="18"/>
        <v>120</v>
      </c>
      <c r="M49" s="1360">
        <f t="shared" si="18"/>
        <v>200</v>
      </c>
      <c r="N49" s="1360">
        <f t="shared" si="18"/>
        <v>0</v>
      </c>
      <c r="O49" s="1360">
        <f t="shared" si="18"/>
        <v>0</v>
      </c>
      <c r="P49" s="1360">
        <f t="shared" si="18"/>
        <v>4420</v>
      </c>
      <c r="Q49" s="1650">
        <f t="shared" si="18"/>
        <v>160</v>
      </c>
      <c r="R49" s="1361">
        <f t="shared" si="18"/>
        <v>1440</v>
      </c>
    </row>
    <row r="50" spans="1:18" ht="20.100000000000001" customHeight="1" x14ac:dyDescent="0.2">
      <c r="A50" s="1806" t="s">
        <v>238</v>
      </c>
      <c r="B50" s="1632" t="s">
        <v>218</v>
      </c>
      <c r="C50" s="1357">
        <f>SUM(D50:R50)</f>
        <v>127980</v>
      </c>
      <c r="D50" s="510">
        <v>74360</v>
      </c>
      <c r="E50" s="1357">
        <v>25620</v>
      </c>
      <c r="F50" s="1357">
        <v>9160</v>
      </c>
      <c r="G50" s="510">
        <v>5200</v>
      </c>
      <c r="H50" s="510">
        <v>320</v>
      </c>
      <c r="I50" s="510">
        <v>440</v>
      </c>
      <c r="J50" s="510">
        <v>9040</v>
      </c>
      <c r="K50" s="510">
        <v>0</v>
      </c>
      <c r="L50" s="1336">
        <v>940</v>
      </c>
      <c r="M50" s="1336">
        <v>840</v>
      </c>
      <c r="N50" s="1336">
        <v>160</v>
      </c>
      <c r="O50" s="1336">
        <v>0</v>
      </c>
      <c r="P50" s="1336">
        <v>840</v>
      </c>
      <c r="Q50" s="1647">
        <v>360</v>
      </c>
      <c r="R50" s="1338">
        <v>700</v>
      </c>
    </row>
    <row r="51" spans="1:18" ht="20.100000000000001" customHeight="1" x14ac:dyDescent="0.2">
      <c r="A51" s="1807"/>
      <c r="B51" s="1629" t="s">
        <v>204</v>
      </c>
      <c r="C51" s="1351">
        <f>SUM(D51:R51)</f>
        <v>0</v>
      </c>
      <c r="D51" s="511"/>
      <c r="E51" s="1351"/>
      <c r="F51" s="1351"/>
      <c r="G51" s="511"/>
      <c r="H51" s="511"/>
      <c r="I51" s="511"/>
      <c r="J51" s="511"/>
      <c r="K51" s="511"/>
      <c r="L51" s="1337"/>
      <c r="M51" s="1337"/>
      <c r="N51" s="1337"/>
      <c r="O51" s="1337"/>
      <c r="P51" s="1337"/>
      <c r="Q51" s="1648"/>
      <c r="R51" s="1339"/>
    </row>
    <row r="52" spans="1:18" ht="20.100000000000001" customHeight="1" thickBot="1" x14ac:dyDescent="0.25">
      <c r="A52" s="1807"/>
      <c r="B52" s="520" t="s">
        <v>185</v>
      </c>
      <c r="C52" s="1359">
        <f>SUM(D52:R52)</f>
        <v>81200</v>
      </c>
      <c r="D52" s="521">
        <v>3700</v>
      </c>
      <c r="E52" s="1359">
        <v>49160</v>
      </c>
      <c r="F52" s="1359">
        <v>1840</v>
      </c>
      <c r="G52" s="521">
        <v>1940</v>
      </c>
      <c r="H52" s="521">
        <v>540</v>
      </c>
      <c r="I52" s="521">
        <v>560</v>
      </c>
      <c r="J52" s="521">
        <v>15080</v>
      </c>
      <c r="K52" s="521">
        <v>120</v>
      </c>
      <c r="L52" s="522">
        <v>60</v>
      </c>
      <c r="M52" s="522">
        <v>20</v>
      </c>
      <c r="N52" s="522">
        <v>0</v>
      </c>
      <c r="O52" s="522">
        <v>0</v>
      </c>
      <c r="P52" s="522">
        <v>260</v>
      </c>
      <c r="Q52" s="1649">
        <v>6660</v>
      </c>
      <c r="R52" s="1196">
        <v>1260</v>
      </c>
    </row>
    <row r="53" spans="1:18" ht="20.100000000000001" customHeight="1" thickTop="1" thickBot="1" x14ac:dyDescent="0.25">
      <c r="A53" s="1808"/>
      <c r="B53" s="523" t="s">
        <v>264</v>
      </c>
      <c r="C53" s="1364">
        <f t="shared" ref="C53:R53" si="19">SUM(C50:C52)</f>
        <v>209180</v>
      </c>
      <c r="D53" s="1364">
        <f t="shared" si="19"/>
        <v>78060</v>
      </c>
      <c r="E53" s="1364">
        <f t="shared" si="19"/>
        <v>74780</v>
      </c>
      <c r="F53" s="1364">
        <f t="shared" si="19"/>
        <v>11000</v>
      </c>
      <c r="G53" s="1364">
        <f t="shared" si="19"/>
        <v>7140</v>
      </c>
      <c r="H53" s="1364">
        <f t="shared" si="19"/>
        <v>860</v>
      </c>
      <c r="I53" s="1364">
        <f t="shared" si="19"/>
        <v>1000</v>
      </c>
      <c r="J53" s="1364">
        <f t="shared" si="19"/>
        <v>24120</v>
      </c>
      <c r="K53" s="1364">
        <f t="shared" si="19"/>
        <v>120</v>
      </c>
      <c r="L53" s="1364">
        <f t="shared" si="19"/>
        <v>1000</v>
      </c>
      <c r="M53" s="1364">
        <f t="shared" si="19"/>
        <v>860</v>
      </c>
      <c r="N53" s="1364">
        <f t="shared" si="19"/>
        <v>160</v>
      </c>
      <c r="O53" s="1364">
        <f t="shared" si="19"/>
        <v>0</v>
      </c>
      <c r="P53" s="1364">
        <f t="shared" si="19"/>
        <v>1100</v>
      </c>
      <c r="Q53" s="1657">
        <f t="shared" si="19"/>
        <v>7020</v>
      </c>
      <c r="R53" s="1365">
        <f t="shared" si="19"/>
        <v>1960</v>
      </c>
    </row>
    <row r="54" spans="1:18" ht="19.5" customHeight="1" x14ac:dyDescent="0.2">
      <c r="A54" s="1824" t="s">
        <v>245</v>
      </c>
      <c r="B54" s="1632" t="s">
        <v>186</v>
      </c>
      <c r="C54" s="1357">
        <f>SUM(D54:R54)</f>
        <v>167580</v>
      </c>
      <c r="D54" s="510">
        <v>120380</v>
      </c>
      <c r="E54" s="1357">
        <v>23900</v>
      </c>
      <c r="F54" s="1357">
        <v>12400</v>
      </c>
      <c r="G54" s="510">
        <v>420</v>
      </c>
      <c r="H54" s="510">
        <v>840</v>
      </c>
      <c r="I54" s="510">
        <v>0</v>
      </c>
      <c r="J54" s="510">
        <v>2660</v>
      </c>
      <c r="K54" s="510">
        <v>0</v>
      </c>
      <c r="L54" s="1336">
        <v>720</v>
      </c>
      <c r="M54" s="1336">
        <v>1920</v>
      </c>
      <c r="N54" s="1336">
        <v>100</v>
      </c>
      <c r="O54" s="1336">
        <v>200</v>
      </c>
      <c r="P54" s="1336">
        <v>2440</v>
      </c>
      <c r="Q54" s="1647">
        <v>40</v>
      </c>
      <c r="R54" s="1338">
        <v>1560</v>
      </c>
    </row>
    <row r="55" spans="1:18" ht="20.100000000000001" customHeight="1" x14ac:dyDescent="0.2">
      <c r="A55" s="1825"/>
      <c r="B55" s="1630" t="s">
        <v>219</v>
      </c>
      <c r="C55" s="1351">
        <f>SUM(D55:R55)</f>
        <v>0</v>
      </c>
      <c r="D55" s="511"/>
      <c r="E55" s="1351"/>
      <c r="F55" s="1351"/>
      <c r="G55" s="511"/>
      <c r="H55" s="511"/>
      <c r="I55" s="511"/>
      <c r="J55" s="511"/>
      <c r="K55" s="511"/>
      <c r="L55" s="1337"/>
      <c r="M55" s="1337"/>
      <c r="N55" s="1337"/>
      <c r="O55" s="1337"/>
      <c r="P55" s="1337"/>
      <c r="Q55" s="1648"/>
      <c r="R55" s="1339"/>
    </row>
    <row r="56" spans="1:18" ht="20.100000000000001" customHeight="1" thickBot="1" x14ac:dyDescent="0.25">
      <c r="A56" s="1825"/>
      <c r="B56" s="518" t="s">
        <v>220</v>
      </c>
      <c r="C56" s="1353">
        <f>SUM(D56:R56)</f>
        <v>14680</v>
      </c>
      <c r="D56" s="524">
        <v>11800</v>
      </c>
      <c r="E56" s="1353">
        <v>1620</v>
      </c>
      <c r="F56" s="1353">
        <v>520</v>
      </c>
      <c r="G56" s="524">
        <v>0</v>
      </c>
      <c r="H56" s="524">
        <v>0</v>
      </c>
      <c r="I56" s="524">
        <v>0</v>
      </c>
      <c r="J56" s="524">
        <v>0</v>
      </c>
      <c r="K56" s="524">
        <v>0</v>
      </c>
      <c r="L56" s="525">
        <v>380</v>
      </c>
      <c r="M56" s="525">
        <v>0</v>
      </c>
      <c r="N56" s="525">
        <v>0</v>
      </c>
      <c r="O56" s="525">
        <v>0</v>
      </c>
      <c r="P56" s="525">
        <v>360</v>
      </c>
      <c r="Q56" s="1645">
        <v>0</v>
      </c>
      <c r="R56" s="542">
        <v>0</v>
      </c>
    </row>
    <row r="57" spans="1:18" ht="20.100000000000001" customHeight="1" thickTop="1" thickBot="1" x14ac:dyDescent="0.25">
      <c r="A57" s="1826"/>
      <c r="B57" s="526" t="s">
        <v>264</v>
      </c>
      <c r="C57" s="1360">
        <f t="shared" ref="C57:R57" si="20">SUM(C54:C56)</f>
        <v>182260</v>
      </c>
      <c r="D57" s="1360">
        <f t="shared" si="20"/>
        <v>132180</v>
      </c>
      <c r="E57" s="1360">
        <f t="shared" si="20"/>
        <v>25520</v>
      </c>
      <c r="F57" s="1360">
        <f t="shared" si="20"/>
        <v>12920</v>
      </c>
      <c r="G57" s="1360">
        <f t="shared" si="20"/>
        <v>420</v>
      </c>
      <c r="H57" s="1360">
        <f t="shared" si="20"/>
        <v>840</v>
      </c>
      <c r="I57" s="1360">
        <f t="shared" si="20"/>
        <v>0</v>
      </c>
      <c r="J57" s="1360">
        <f t="shared" si="20"/>
        <v>2660</v>
      </c>
      <c r="K57" s="1360">
        <f t="shared" si="20"/>
        <v>0</v>
      </c>
      <c r="L57" s="1360">
        <f t="shared" si="20"/>
        <v>1100</v>
      </c>
      <c r="M57" s="1360">
        <f t="shared" si="20"/>
        <v>1920</v>
      </c>
      <c r="N57" s="1360">
        <f t="shared" si="20"/>
        <v>100</v>
      </c>
      <c r="O57" s="1360">
        <f t="shared" si="20"/>
        <v>200</v>
      </c>
      <c r="P57" s="1360">
        <f t="shared" si="20"/>
        <v>2800</v>
      </c>
      <c r="Q57" s="1650">
        <f t="shared" si="20"/>
        <v>40</v>
      </c>
      <c r="R57" s="1361">
        <f t="shared" si="20"/>
        <v>1560</v>
      </c>
    </row>
    <row r="58" spans="1:18" ht="20.100000000000001" customHeight="1" x14ac:dyDescent="0.2">
      <c r="A58" s="1806" t="s">
        <v>243</v>
      </c>
      <c r="B58" s="1632" t="s">
        <v>193</v>
      </c>
      <c r="C58" s="1357">
        <f t="shared" ref="C58:C64" si="21">SUM(D58:R58)</f>
        <v>178960</v>
      </c>
      <c r="D58" s="510">
        <v>129480</v>
      </c>
      <c r="E58" s="1357">
        <v>25300</v>
      </c>
      <c r="F58" s="1357">
        <v>17220</v>
      </c>
      <c r="G58" s="510">
        <v>740</v>
      </c>
      <c r="H58" s="510">
        <v>280</v>
      </c>
      <c r="I58" s="510">
        <v>0</v>
      </c>
      <c r="J58" s="510">
        <v>2300</v>
      </c>
      <c r="K58" s="510">
        <v>40</v>
      </c>
      <c r="L58" s="1336">
        <v>680</v>
      </c>
      <c r="M58" s="1336">
        <v>1260</v>
      </c>
      <c r="N58" s="1336">
        <v>620</v>
      </c>
      <c r="O58" s="1336">
        <v>0</v>
      </c>
      <c r="P58" s="1336">
        <v>440</v>
      </c>
      <c r="Q58" s="1647">
        <v>0</v>
      </c>
      <c r="R58" s="1338">
        <v>600</v>
      </c>
    </row>
    <row r="59" spans="1:18" ht="20.100000000000001" customHeight="1" x14ac:dyDescent="0.2">
      <c r="A59" s="1807"/>
      <c r="B59" s="1629" t="s">
        <v>194</v>
      </c>
      <c r="C59" s="1351">
        <f t="shared" si="21"/>
        <v>140</v>
      </c>
      <c r="D59" s="511">
        <v>0</v>
      </c>
      <c r="E59" s="1351">
        <v>0</v>
      </c>
      <c r="F59" s="1351">
        <v>0</v>
      </c>
      <c r="G59" s="511">
        <v>0</v>
      </c>
      <c r="H59" s="511">
        <v>0</v>
      </c>
      <c r="I59" s="511">
        <v>0</v>
      </c>
      <c r="J59" s="511">
        <v>0</v>
      </c>
      <c r="K59" s="511">
        <v>0</v>
      </c>
      <c r="L59" s="1337">
        <v>0</v>
      </c>
      <c r="M59" s="1337">
        <v>0</v>
      </c>
      <c r="N59" s="1337">
        <v>0</v>
      </c>
      <c r="O59" s="1337">
        <v>0</v>
      </c>
      <c r="P59" s="1337">
        <v>140</v>
      </c>
      <c r="Q59" s="1648">
        <v>0</v>
      </c>
      <c r="R59" s="1339">
        <v>0</v>
      </c>
    </row>
    <row r="60" spans="1:18" ht="20.100000000000001" customHeight="1" x14ac:dyDescent="0.2">
      <c r="A60" s="1807"/>
      <c r="B60" s="1629" t="s">
        <v>221</v>
      </c>
      <c r="C60" s="1351">
        <f t="shared" si="21"/>
        <v>280</v>
      </c>
      <c r="D60" s="511">
        <v>20</v>
      </c>
      <c r="E60" s="1351">
        <v>0</v>
      </c>
      <c r="F60" s="1351">
        <v>0</v>
      </c>
      <c r="G60" s="511">
        <v>0</v>
      </c>
      <c r="H60" s="511">
        <v>0</v>
      </c>
      <c r="I60" s="511">
        <v>0</v>
      </c>
      <c r="J60" s="511">
        <v>0</v>
      </c>
      <c r="K60" s="511">
        <v>0</v>
      </c>
      <c r="L60" s="1337">
        <v>0</v>
      </c>
      <c r="M60" s="1337">
        <v>0</v>
      </c>
      <c r="N60" s="1337">
        <v>0</v>
      </c>
      <c r="O60" s="1337">
        <v>0</v>
      </c>
      <c r="P60" s="1337">
        <v>240</v>
      </c>
      <c r="Q60" s="1648">
        <v>20</v>
      </c>
      <c r="R60" s="1339">
        <v>0</v>
      </c>
    </row>
    <row r="61" spans="1:18" ht="20.100000000000001" customHeight="1" x14ac:dyDescent="0.2">
      <c r="A61" s="1807"/>
      <c r="B61" s="1630" t="s">
        <v>222</v>
      </c>
      <c r="C61" s="1351">
        <f t="shared" si="21"/>
        <v>0</v>
      </c>
      <c r="D61" s="511">
        <v>0</v>
      </c>
      <c r="E61" s="1351">
        <v>0</v>
      </c>
      <c r="F61" s="1351">
        <v>0</v>
      </c>
      <c r="G61" s="511">
        <v>0</v>
      </c>
      <c r="H61" s="511">
        <v>0</v>
      </c>
      <c r="I61" s="511">
        <v>0</v>
      </c>
      <c r="J61" s="511">
        <v>0</v>
      </c>
      <c r="K61" s="511">
        <v>0</v>
      </c>
      <c r="L61" s="1337">
        <v>0</v>
      </c>
      <c r="M61" s="1337">
        <v>0</v>
      </c>
      <c r="N61" s="1337">
        <v>0</v>
      </c>
      <c r="O61" s="1337">
        <v>0</v>
      </c>
      <c r="P61" s="1337">
        <v>0</v>
      </c>
      <c r="Q61" s="1648">
        <v>0</v>
      </c>
      <c r="R61" s="1339">
        <v>0</v>
      </c>
    </row>
    <row r="62" spans="1:18" ht="20.100000000000001" customHeight="1" x14ac:dyDescent="0.2">
      <c r="A62" s="1807"/>
      <c r="B62" s="1630" t="s">
        <v>223</v>
      </c>
      <c r="C62" s="1351">
        <f t="shared" si="21"/>
        <v>120</v>
      </c>
      <c r="D62" s="511">
        <v>0</v>
      </c>
      <c r="E62" s="1351">
        <v>0</v>
      </c>
      <c r="F62" s="1351">
        <v>0</v>
      </c>
      <c r="G62" s="511">
        <v>0</v>
      </c>
      <c r="H62" s="511">
        <v>0</v>
      </c>
      <c r="I62" s="511">
        <v>0</v>
      </c>
      <c r="J62" s="511">
        <v>0</v>
      </c>
      <c r="K62" s="511">
        <v>0</v>
      </c>
      <c r="L62" s="1337">
        <v>0</v>
      </c>
      <c r="M62" s="1337">
        <v>0</v>
      </c>
      <c r="N62" s="1337">
        <v>0</v>
      </c>
      <c r="O62" s="1337">
        <v>0</v>
      </c>
      <c r="P62" s="1337">
        <v>120</v>
      </c>
      <c r="Q62" s="1648">
        <v>0</v>
      </c>
      <c r="R62" s="1339">
        <v>0</v>
      </c>
    </row>
    <row r="63" spans="1:18" ht="20.100000000000001" customHeight="1" x14ac:dyDescent="0.2">
      <c r="A63" s="1807"/>
      <c r="B63" s="1630" t="s">
        <v>224</v>
      </c>
      <c r="C63" s="1351">
        <f t="shared" si="21"/>
        <v>5120</v>
      </c>
      <c r="D63" s="511">
        <v>380</v>
      </c>
      <c r="E63" s="1351">
        <v>4000</v>
      </c>
      <c r="F63" s="1351">
        <v>0</v>
      </c>
      <c r="G63" s="511">
        <v>0</v>
      </c>
      <c r="H63" s="511">
        <v>0</v>
      </c>
      <c r="I63" s="511">
        <v>0</v>
      </c>
      <c r="J63" s="511">
        <v>120</v>
      </c>
      <c r="K63" s="511">
        <v>0</v>
      </c>
      <c r="L63" s="1337">
        <v>0</v>
      </c>
      <c r="M63" s="1337">
        <v>0</v>
      </c>
      <c r="N63" s="1337">
        <v>0</v>
      </c>
      <c r="O63" s="1337">
        <v>0</v>
      </c>
      <c r="P63" s="1337">
        <v>120</v>
      </c>
      <c r="Q63" s="1648">
        <v>0</v>
      </c>
      <c r="R63" s="1339">
        <v>500</v>
      </c>
    </row>
    <row r="64" spans="1:18" ht="20.100000000000001" customHeight="1" thickBot="1" x14ac:dyDescent="0.25">
      <c r="A64" s="1807"/>
      <c r="B64" s="537" t="s">
        <v>181</v>
      </c>
      <c r="C64" s="1359">
        <f t="shared" si="21"/>
        <v>20380</v>
      </c>
      <c r="D64" s="521">
        <v>11240</v>
      </c>
      <c r="E64" s="1359">
        <v>4820</v>
      </c>
      <c r="F64" s="1359">
        <v>1180</v>
      </c>
      <c r="G64" s="521">
        <v>820</v>
      </c>
      <c r="H64" s="521">
        <v>0</v>
      </c>
      <c r="I64" s="521">
        <v>0</v>
      </c>
      <c r="J64" s="521">
        <v>460</v>
      </c>
      <c r="K64" s="521">
        <v>100</v>
      </c>
      <c r="L64" s="522">
        <v>0</v>
      </c>
      <c r="M64" s="522">
        <v>420</v>
      </c>
      <c r="N64" s="522">
        <v>0</v>
      </c>
      <c r="O64" s="522">
        <v>0</v>
      </c>
      <c r="P64" s="522">
        <v>1020</v>
      </c>
      <c r="Q64" s="1649">
        <v>200</v>
      </c>
      <c r="R64" s="1196">
        <v>120</v>
      </c>
    </row>
    <row r="65" spans="1:18" ht="20.100000000000001" customHeight="1" thickTop="1" thickBot="1" x14ac:dyDescent="0.25">
      <c r="A65" s="1808"/>
      <c r="B65" s="523" t="s">
        <v>264</v>
      </c>
      <c r="C65" s="1364">
        <f t="shared" ref="C65:R65" si="22">SUM(C58:C64)</f>
        <v>205000</v>
      </c>
      <c r="D65" s="1364">
        <f t="shared" si="22"/>
        <v>141120</v>
      </c>
      <c r="E65" s="1364">
        <f t="shared" si="22"/>
        <v>34120</v>
      </c>
      <c r="F65" s="1364">
        <f t="shared" si="22"/>
        <v>18400</v>
      </c>
      <c r="G65" s="1364">
        <f t="shared" si="22"/>
        <v>1560</v>
      </c>
      <c r="H65" s="1364">
        <f t="shared" si="22"/>
        <v>280</v>
      </c>
      <c r="I65" s="1364">
        <f t="shared" si="22"/>
        <v>0</v>
      </c>
      <c r="J65" s="1364">
        <f t="shared" si="22"/>
        <v>2880</v>
      </c>
      <c r="K65" s="1364">
        <f t="shared" si="22"/>
        <v>140</v>
      </c>
      <c r="L65" s="1364">
        <f t="shared" si="22"/>
        <v>680</v>
      </c>
      <c r="M65" s="1364">
        <f t="shared" si="22"/>
        <v>1680</v>
      </c>
      <c r="N65" s="1364">
        <f t="shared" si="22"/>
        <v>620</v>
      </c>
      <c r="O65" s="1364">
        <f t="shared" si="22"/>
        <v>0</v>
      </c>
      <c r="P65" s="1364">
        <f t="shared" si="22"/>
        <v>2080</v>
      </c>
      <c r="Q65" s="1657">
        <f t="shared" si="22"/>
        <v>220</v>
      </c>
      <c r="R65" s="1365">
        <f t="shared" si="22"/>
        <v>1220</v>
      </c>
    </row>
    <row r="66" spans="1:18" ht="20.100000000000001" customHeight="1" x14ac:dyDescent="0.2">
      <c r="A66" s="1806" t="s">
        <v>246</v>
      </c>
      <c r="B66" s="1632" t="s">
        <v>205</v>
      </c>
      <c r="C66" s="1357">
        <f>SUM(D66:R66)</f>
        <v>10640</v>
      </c>
      <c r="D66" s="510">
        <v>1760</v>
      </c>
      <c r="E66" s="1357">
        <v>6260</v>
      </c>
      <c r="F66" s="1357">
        <v>0</v>
      </c>
      <c r="G66" s="510">
        <v>20</v>
      </c>
      <c r="H66" s="510">
        <v>0</v>
      </c>
      <c r="I66" s="510">
        <v>0</v>
      </c>
      <c r="J66" s="510">
        <v>1240</v>
      </c>
      <c r="K66" s="510">
        <v>0</v>
      </c>
      <c r="L66" s="1336">
        <v>200</v>
      </c>
      <c r="M66" s="1336">
        <v>0</v>
      </c>
      <c r="N66" s="1336">
        <v>0</v>
      </c>
      <c r="O66" s="1336">
        <v>0</v>
      </c>
      <c r="P66" s="1336">
        <v>420</v>
      </c>
      <c r="Q66" s="1647">
        <v>740</v>
      </c>
      <c r="R66" s="1338">
        <v>0</v>
      </c>
    </row>
    <row r="67" spans="1:18" ht="20.100000000000001" customHeight="1" x14ac:dyDescent="0.2">
      <c r="A67" s="1807"/>
      <c r="B67" s="1629" t="s">
        <v>225</v>
      </c>
      <c r="C67" s="1351">
        <f>SUM(D67:R67)</f>
        <v>11460</v>
      </c>
      <c r="D67" s="511">
        <v>6320</v>
      </c>
      <c r="E67" s="1351">
        <v>2640</v>
      </c>
      <c r="F67" s="1351">
        <v>180</v>
      </c>
      <c r="G67" s="511">
        <v>0</v>
      </c>
      <c r="H67" s="511">
        <v>0</v>
      </c>
      <c r="I67" s="511">
        <v>0</v>
      </c>
      <c r="J67" s="511">
        <v>700</v>
      </c>
      <c r="K67" s="511">
        <v>0</v>
      </c>
      <c r="L67" s="1337">
        <v>540</v>
      </c>
      <c r="M67" s="1337">
        <v>240</v>
      </c>
      <c r="N67" s="1337">
        <v>0</v>
      </c>
      <c r="O67" s="1337">
        <v>0</v>
      </c>
      <c r="P67" s="1337">
        <v>640</v>
      </c>
      <c r="Q67" s="1648">
        <v>200</v>
      </c>
      <c r="R67" s="1339">
        <v>0</v>
      </c>
    </row>
    <row r="68" spans="1:18" ht="20.100000000000001" customHeight="1" thickBot="1" x14ac:dyDescent="0.25">
      <c r="A68" s="1807"/>
      <c r="B68" s="538" t="s">
        <v>182</v>
      </c>
      <c r="C68" s="1353">
        <f>SUM(D68:R68)</f>
        <v>26900</v>
      </c>
      <c r="D68" s="524">
        <v>5120</v>
      </c>
      <c r="E68" s="1353">
        <v>14240</v>
      </c>
      <c r="F68" s="1353">
        <v>100</v>
      </c>
      <c r="G68" s="524">
        <v>700</v>
      </c>
      <c r="H68" s="524">
        <v>240</v>
      </c>
      <c r="I68" s="524">
        <v>0</v>
      </c>
      <c r="J68" s="524">
        <v>4200</v>
      </c>
      <c r="K68" s="524">
        <v>0</v>
      </c>
      <c r="L68" s="525">
        <v>1300</v>
      </c>
      <c r="M68" s="525">
        <v>80</v>
      </c>
      <c r="N68" s="525">
        <v>0</v>
      </c>
      <c r="O68" s="525">
        <v>0</v>
      </c>
      <c r="P68" s="525">
        <v>600</v>
      </c>
      <c r="Q68" s="1645">
        <v>180</v>
      </c>
      <c r="R68" s="542">
        <v>140</v>
      </c>
    </row>
    <row r="69" spans="1:18" ht="20.100000000000001" customHeight="1" thickTop="1" thickBot="1" x14ac:dyDescent="0.25">
      <c r="A69" s="1808"/>
      <c r="B69" s="526" t="s">
        <v>5</v>
      </c>
      <c r="C69" s="1360">
        <f t="shared" ref="C69:R69" si="23">SUM(C66:C68)</f>
        <v>49000</v>
      </c>
      <c r="D69" s="1360">
        <f t="shared" si="23"/>
        <v>13200</v>
      </c>
      <c r="E69" s="1360">
        <f t="shared" si="23"/>
        <v>23140</v>
      </c>
      <c r="F69" s="1360">
        <f t="shared" si="23"/>
        <v>280</v>
      </c>
      <c r="G69" s="1360">
        <f t="shared" si="23"/>
        <v>720</v>
      </c>
      <c r="H69" s="1360">
        <f t="shared" si="23"/>
        <v>240</v>
      </c>
      <c r="I69" s="1360">
        <f t="shared" si="23"/>
        <v>0</v>
      </c>
      <c r="J69" s="1360">
        <f t="shared" si="23"/>
        <v>6140</v>
      </c>
      <c r="K69" s="1360">
        <f t="shared" si="23"/>
        <v>0</v>
      </c>
      <c r="L69" s="1360">
        <f t="shared" si="23"/>
        <v>2040</v>
      </c>
      <c r="M69" s="1360">
        <f t="shared" si="23"/>
        <v>320</v>
      </c>
      <c r="N69" s="1360">
        <f t="shared" si="23"/>
        <v>0</v>
      </c>
      <c r="O69" s="1360">
        <f t="shared" si="23"/>
        <v>0</v>
      </c>
      <c r="P69" s="1360">
        <f t="shared" si="23"/>
        <v>1660</v>
      </c>
      <c r="Q69" s="1650">
        <f t="shared" si="23"/>
        <v>1120</v>
      </c>
      <c r="R69" s="1361">
        <f t="shared" si="23"/>
        <v>140</v>
      </c>
    </row>
    <row r="70" spans="1:18" ht="20.100000000000001" customHeight="1" x14ac:dyDescent="0.2">
      <c r="A70" s="1806" t="s">
        <v>239</v>
      </c>
      <c r="B70" s="1631" t="s">
        <v>226</v>
      </c>
      <c r="C70" s="1357">
        <f>SUM(D70:R70)</f>
        <v>58820</v>
      </c>
      <c r="D70" s="510">
        <v>20720</v>
      </c>
      <c r="E70" s="1357">
        <v>4480</v>
      </c>
      <c r="F70" s="1357">
        <v>27760</v>
      </c>
      <c r="G70" s="510">
        <v>180</v>
      </c>
      <c r="H70" s="510">
        <v>0</v>
      </c>
      <c r="I70" s="510">
        <v>0</v>
      </c>
      <c r="J70" s="510">
        <v>0</v>
      </c>
      <c r="K70" s="510">
        <v>0</v>
      </c>
      <c r="L70" s="1336">
        <v>0</v>
      </c>
      <c r="M70" s="1336">
        <v>0</v>
      </c>
      <c r="N70" s="1336">
        <v>0</v>
      </c>
      <c r="O70" s="1336">
        <v>0</v>
      </c>
      <c r="P70" s="1336">
        <v>780</v>
      </c>
      <c r="Q70" s="1647">
        <v>20</v>
      </c>
      <c r="R70" s="1338">
        <v>4880</v>
      </c>
    </row>
    <row r="71" spans="1:18" ht="20.100000000000001" customHeight="1" x14ac:dyDescent="0.2">
      <c r="A71" s="1807"/>
      <c r="B71" s="1630" t="s">
        <v>183</v>
      </c>
      <c r="C71" s="1351">
        <f>SUM(D71:R71)</f>
        <v>86780</v>
      </c>
      <c r="D71" s="511">
        <v>6900</v>
      </c>
      <c r="E71" s="1351">
        <v>780</v>
      </c>
      <c r="F71" s="1351">
        <v>55020</v>
      </c>
      <c r="G71" s="511">
        <v>0</v>
      </c>
      <c r="H71" s="511">
        <v>0</v>
      </c>
      <c r="I71" s="511">
        <v>0</v>
      </c>
      <c r="J71" s="511">
        <v>0</v>
      </c>
      <c r="K71" s="511">
        <v>0</v>
      </c>
      <c r="L71" s="1337">
        <v>40</v>
      </c>
      <c r="M71" s="1337">
        <v>0</v>
      </c>
      <c r="N71" s="1337">
        <v>0</v>
      </c>
      <c r="O71" s="1337">
        <v>0</v>
      </c>
      <c r="P71" s="1337">
        <v>500</v>
      </c>
      <c r="Q71" s="1648">
        <v>0</v>
      </c>
      <c r="R71" s="1339">
        <v>23540</v>
      </c>
    </row>
    <row r="72" spans="1:18" ht="20.100000000000001" customHeight="1" x14ac:dyDescent="0.2">
      <c r="A72" s="1807"/>
      <c r="B72" s="1629" t="s">
        <v>206</v>
      </c>
      <c r="C72" s="1351">
        <f>SUM(D72:R72)</f>
        <v>22820</v>
      </c>
      <c r="D72" s="511">
        <v>6500</v>
      </c>
      <c r="E72" s="1351">
        <v>1980</v>
      </c>
      <c r="F72" s="1351">
        <v>13080</v>
      </c>
      <c r="G72" s="511">
        <v>0</v>
      </c>
      <c r="H72" s="511">
        <v>0</v>
      </c>
      <c r="I72" s="511">
        <v>0</v>
      </c>
      <c r="J72" s="511">
        <v>0</v>
      </c>
      <c r="K72" s="511">
        <v>0</v>
      </c>
      <c r="L72" s="1337">
        <v>0</v>
      </c>
      <c r="M72" s="1337">
        <v>0</v>
      </c>
      <c r="N72" s="1337">
        <v>0</v>
      </c>
      <c r="O72" s="1337">
        <v>0</v>
      </c>
      <c r="P72" s="1337">
        <v>140</v>
      </c>
      <c r="Q72" s="1648">
        <v>0</v>
      </c>
      <c r="R72" s="1339">
        <v>1120</v>
      </c>
    </row>
    <row r="73" spans="1:18" ht="20.100000000000001" customHeight="1" thickBot="1" x14ac:dyDescent="0.25">
      <c r="A73" s="1807"/>
      <c r="B73" s="520" t="s">
        <v>227</v>
      </c>
      <c r="C73" s="1359">
        <f>SUM(D73:R73)</f>
        <v>5980</v>
      </c>
      <c r="D73" s="521">
        <v>20</v>
      </c>
      <c r="E73" s="1359">
        <v>660</v>
      </c>
      <c r="F73" s="1359">
        <v>140</v>
      </c>
      <c r="G73" s="521">
        <v>0</v>
      </c>
      <c r="H73" s="521">
        <v>500</v>
      </c>
      <c r="I73" s="521">
        <v>0</v>
      </c>
      <c r="J73" s="521">
        <v>1700</v>
      </c>
      <c r="K73" s="521">
        <v>0</v>
      </c>
      <c r="L73" s="522">
        <v>0</v>
      </c>
      <c r="M73" s="522">
        <v>0</v>
      </c>
      <c r="N73" s="522">
        <v>0</v>
      </c>
      <c r="O73" s="522">
        <v>0</v>
      </c>
      <c r="P73" s="522">
        <v>40</v>
      </c>
      <c r="Q73" s="1649">
        <v>40</v>
      </c>
      <c r="R73" s="1196">
        <v>2880</v>
      </c>
    </row>
    <row r="74" spans="1:18" ht="20.100000000000001" customHeight="1" thickTop="1" thickBot="1" x14ac:dyDescent="0.25">
      <c r="A74" s="1808"/>
      <c r="B74" s="523" t="s">
        <v>264</v>
      </c>
      <c r="C74" s="1364">
        <f t="shared" ref="C74:R74" si="24">SUM(C70:C73)</f>
        <v>174400</v>
      </c>
      <c r="D74" s="1364">
        <f t="shared" si="24"/>
        <v>34140</v>
      </c>
      <c r="E74" s="1364">
        <f t="shared" si="24"/>
        <v>7900</v>
      </c>
      <c r="F74" s="1364">
        <f t="shared" si="24"/>
        <v>96000</v>
      </c>
      <c r="G74" s="1364">
        <f t="shared" si="24"/>
        <v>180</v>
      </c>
      <c r="H74" s="1364">
        <f t="shared" si="24"/>
        <v>500</v>
      </c>
      <c r="I74" s="1364">
        <f t="shared" si="24"/>
        <v>0</v>
      </c>
      <c r="J74" s="1364">
        <f t="shared" si="24"/>
        <v>1700</v>
      </c>
      <c r="K74" s="1364">
        <f t="shared" si="24"/>
        <v>0</v>
      </c>
      <c r="L74" s="1364">
        <f t="shared" si="24"/>
        <v>40</v>
      </c>
      <c r="M74" s="1364">
        <f t="shared" si="24"/>
        <v>0</v>
      </c>
      <c r="N74" s="1364">
        <f t="shared" si="24"/>
        <v>0</v>
      </c>
      <c r="O74" s="1364">
        <f t="shared" si="24"/>
        <v>0</v>
      </c>
      <c r="P74" s="1364">
        <f t="shared" si="24"/>
        <v>1460</v>
      </c>
      <c r="Q74" s="1657">
        <f t="shared" si="24"/>
        <v>60</v>
      </c>
      <c r="R74" s="1365">
        <f t="shared" si="24"/>
        <v>32420</v>
      </c>
    </row>
    <row r="75" spans="1:18" ht="20.100000000000001" customHeight="1" x14ac:dyDescent="0.2">
      <c r="A75" s="1806" t="s">
        <v>244</v>
      </c>
      <c r="B75" s="1631" t="s">
        <v>195</v>
      </c>
      <c r="C75" s="1357">
        <f t="shared" ref="C75:C82" si="25">SUM(D75:R75)</f>
        <v>4880</v>
      </c>
      <c r="D75" s="510">
        <v>1960</v>
      </c>
      <c r="E75" s="1357">
        <v>20</v>
      </c>
      <c r="F75" s="1357">
        <v>1620</v>
      </c>
      <c r="G75" s="510">
        <v>0</v>
      </c>
      <c r="H75" s="510">
        <v>0</v>
      </c>
      <c r="I75" s="510">
        <v>0</v>
      </c>
      <c r="J75" s="510">
        <v>320</v>
      </c>
      <c r="K75" s="510">
        <v>0</v>
      </c>
      <c r="L75" s="1336">
        <v>20</v>
      </c>
      <c r="M75" s="1336">
        <v>0</v>
      </c>
      <c r="N75" s="1336">
        <v>0</v>
      </c>
      <c r="O75" s="1336">
        <v>0</v>
      </c>
      <c r="P75" s="1336">
        <v>80</v>
      </c>
      <c r="Q75" s="1647">
        <v>0</v>
      </c>
      <c r="R75" s="1338">
        <v>860</v>
      </c>
    </row>
    <row r="76" spans="1:18" ht="20.100000000000001" customHeight="1" x14ac:dyDescent="0.2">
      <c r="A76" s="1807"/>
      <c r="B76" s="1629" t="s">
        <v>196</v>
      </c>
      <c r="C76" s="1351">
        <f t="shared" si="25"/>
        <v>7460</v>
      </c>
      <c r="D76" s="511">
        <v>740</v>
      </c>
      <c r="E76" s="1351">
        <v>20</v>
      </c>
      <c r="F76" s="1351">
        <v>6020</v>
      </c>
      <c r="G76" s="511">
        <v>0</v>
      </c>
      <c r="H76" s="511">
        <v>0</v>
      </c>
      <c r="I76" s="511">
        <v>0</v>
      </c>
      <c r="J76" s="511">
        <v>100</v>
      </c>
      <c r="K76" s="511">
        <v>0</v>
      </c>
      <c r="L76" s="1337">
        <v>80</v>
      </c>
      <c r="M76" s="1337">
        <v>0</v>
      </c>
      <c r="N76" s="1337">
        <v>20</v>
      </c>
      <c r="O76" s="1337">
        <v>0</v>
      </c>
      <c r="P76" s="1337">
        <v>40</v>
      </c>
      <c r="Q76" s="1648">
        <v>0</v>
      </c>
      <c r="R76" s="1339">
        <v>440</v>
      </c>
    </row>
    <row r="77" spans="1:18" ht="20.100000000000001" customHeight="1" x14ac:dyDescent="0.2">
      <c r="A77" s="1807"/>
      <c r="B77" s="1629" t="s">
        <v>197</v>
      </c>
      <c r="C77" s="1351">
        <f t="shared" si="25"/>
        <v>1240</v>
      </c>
      <c r="D77" s="511">
        <v>60</v>
      </c>
      <c r="E77" s="1351">
        <v>0</v>
      </c>
      <c r="F77" s="1351">
        <v>180</v>
      </c>
      <c r="G77" s="511">
        <v>0</v>
      </c>
      <c r="H77" s="511">
        <v>0</v>
      </c>
      <c r="I77" s="511">
        <v>0</v>
      </c>
      <c r="J77" s="511">
        <v>40</v>
      </c>
      <c r="K77" s="511">
        <v>0</v>
      </c>
      <c r="L77" s="1337">
        <v>0</v>
      </c>
      <c r="M77" s="1337">
        <v>20</v>
      </c>
      <c r="N77" s="1337">
        <v>0</v>
      </c>
      <c r="O77" s="1337">
        <v>0</v>
      </c>
      <c r="P77" s="1337">
        <v>0</v>
      </c>
      <c r="Q77" s="1648">
        <v>0</v>
      </c>
      <c r="R77" s="1339">
        <v>940</v>
      </c>
    </row>
    <row r="78" spans="1:18" ht="20.100000000000001" customHeight="1" x14ac:dyDescent="0.2">
      <c r="A78" s="1807"/>
      <c r="B78" s="1629" t="s">
        <v>198</v>
      </c>
      <c r="C78" s="1351">
        <f t="shared" si="25"/>
        <v>6780</v>
      </c>
      <c r="D78" s="511">
        <v>300</v>
      </c>
      <c r="E78" s="1351">
        <v>2280</v>
      </c>
      <c r="F78" s="1351">
        <v>300</v>
      </c>
      <c r="G78" s="511">
        <v>60</v>
      </c>
      <c r="H78" s="511">
        <v>0</v>
      </c>
      <c r="I78" s="511">
        <v>0</v>
      </c>
      <c r="J78" s="511">
        <v>1240</v>
      </c>
      <c r="K78" s="511">
        <v>100</v>
      </c>
      <c r="L78" s="1337">
        <v>0</v>
      </c>
      <c r="M78" s="1337">
        <v>0</v>
      </c>
      <c r="N78" s="1337">
        <v>0</v>
      </c>
      <c r="O78" s="1337">
        <v>0</v>
      </c>
      <c r="P78" s="1337">
        <v>100</v>
      </c>
      <c r="Q78" s="1648">
        <v>40</v>
      </c>
      <c r="R78" s="1339">
        <v>2360</v>
      </c>
    </row>
    <row r="79" spans="1:18" ht="20.100000000000001" customHeight="1" x14ac:dyDescent="0.2">
      <c r="A79" s="1807"/>
      <c r="B79" s="1629" t="s">
        <v>199</v>
      </c>
      <c r="C79" s="1351">
        <f t="shared" si="25"/>
        <v>0</v>
      </c>
      <c r="D79" s="511">
        <v>0</v>
      </c>
      <c r="E79" s="1351">
        <v>0</v>
      </c>
      <c r="F79" s="1351">
        <v>0</v>
      </c>
      <c r="G79" s="511">
        <v>0</v>
      </c>
      <c r="H79" s="511">
        <v>0</v>
      </c>
      <c r="I79" s="511">
        <v>0</v>
      </c>
      <c r="J79" s="511">
        <v>0</v>
      </c>
      <c r="K79" s="511">
        <v>0</v>
      </c>
      <c r="L79" s="1337">
        <v>0</v>
      </c>
      <c r="M79" s="1337">
        <v>0</v>
      </c>
      <c r="N79" s="1337">
        <v>0</v>
      </c>
      <c r="O79" s="1337">
        <v>0</v>
      </c>
      <c r="P79" s="1337">
        <v>0</v>
      </c>
      <c r="Q79" s="1648">
        <v>0</v>
      </c>
      <c r="R79" s="1339">
        <v>0</v>
      </c>
    </row>
    <row r="80" spans="1:18" ht="20.100000000000001" customHeight="1" x14ac:dyDescent="0.2">
      <c r="A80" s="1807"/>
      <c r="B80" s="1629" t="s">
        <v>200</v>
      </c>
      <c r="C80" s="1351">
        <f t="shared" si="25"/>
        <v>0</v>
      </c>
      <c r="D80" s="511">
        <v>0</v>
      </c>
      <c r="E80" s="1351">
        <v>0</v>
      </c>
      <c r="F80" s="1351">
        <v>0</v>
      </c>
      <c r="G80" s="511">
        <v>0</v>
      </c>
      <c r="H80" s="511">
        <v>0</v>
      </c>
      <c r="I80" s="511">
        <v>0</v>
      </c>
      <c r="J80" s="511">
        <v>0</v>
      </c>
      <c r="K80" s="511">
        <v>0</v>
      </c>
      <c r="L80" s="1337">
        <v>0</v>
      </c>
      <c r="M80" s="1337">
        <v>0</v>
      </c>
      <c r="N80" s="1337">
        <v>0</v>
      </c>
      <c r="O80" s="1337">
        <v>0</v>
      </c>
      <c r="P80" s="1337">
        <v>0</v>
      </c>
      <c r="Q80" s="1648">
        <v>0</v>
      </c>
      <c r="R80" s="1339">
        <v>0</v>
      </c>
    </row>
    <row r="81" spans="1:18" ht="20.100000000000001" customHeight="1" x14ac:dyDescent="0.2">
      <c r="A81" s="1807"/>
      <c r="B81" s="1629" t="s">
        <v>187</v>
      </c>
      <c r="C81" s="1351">
        <f t="shared" si="25"/>
        <v>2180</v>
      </c>
      <c r="D81" s="511">
        <v>500</v>
      </c>
      <c r="E81" s="1351">
        <v>0</v>
      </c>
      <c r="F81" s="1351">
        <v>1520</v>
      </c>
      <c r="G81" s="511">
        <v>0</v>
      </c>
      <c r="H81" s="511">
        <v>0</v>
      </c>
      <c r="I81" s="511">
        <v>0</v>
      </c>
      <c r="J81" s="511">
        <v>0</v>
      </c>
      <c r="K81" s="511">
        <v>0</v>
      </c>
      <c r="L81" s="1337">
        <v>0</v>
      </c>
      <c r="M81" s="1337">
        <v>0</v>
      </c>
      <c r="N81" s="1337">
        <v>0</v>
      </c>
      <c r="O81" s="1337">
        <v>0</v>
      </c>
      <c r="P81" s="1337">
        <v>20</v>
      </c>
      <c r="Q81" s="1648">
        <v>0</v>
      </c>
      <c r="R81" s="1339">
        <v>140</v>
      </c>
    </row>
    <row r="82" spans="1:18" ht="20.100000000000001" customHeight="1" thickBot="1" x14ac:dyDescent="0.25">
      <c r="A82" s="1807"/>
      <c r="B82" s="518" t="s">
        <v>188</v>
      </c>
      <c r="C82" s="1353">
        <f t="shared" si="25"/>
        <v>280</v>
      </c>
      <c r="D82" s="524">
        <v>0</v>
      </c>
      <c r="E82" s="1353">
        <v>180</v>
      </c>
      <c r="F82" s="1353">
        <v>0</v>
      </c>
      <c r="G82" s="524">
        <v>60</v>
      </c>
      <c r="H82" s="524">
        <v>0</v>
      </c>
      <c r="I82" s="524">
        <v>0</v>
      </c>
      <c r="J82" s="524">
        <v>0</v>
      </c>
      <c r="K82" s="524">
        <v>0</v>
      </c>
      <c r="L82" s="525">
        <v>0</v>
      </c>
      <c r="M82" s="525">
        <v>0</v>
      </c>
      <c r="N82" s="525">
        <v>0</v>
      </c>
      <c r="O82" s="525">
        <v>0</v>
      </c>
      <c r="P82" s="525">
        <v>20</v>
      </c>
      <c r="Q82" s="1645">
        <v>20</v>
      </c>
      <c r="R82" s="542">
        <v>0</v>
      </c>
    </row>
    <row r="83" spans="1:18" ht="20.100000000000001" customHeight="1" thickTop="1" thickBot="1" x14ac:dyDescent="0.25">
      <c r="A83" s="1808"/>
      <c r="B83" s="526" t="s">
        <v>264</v>
      </c>
      <c r="C83" s="1360">
        <f t="shared" ref="C83:R83" si="26">SUM(C75:C82)</f>
        <v>22820</v>
      </c>
      <c r="D83" s="1360">
        <f t="shared" si="26"/>
        <v>3560</v>
      </c>
      <c r="E83" s="1360">
        <f t="shared" si="26"/>
        <v>2500</v>
      </c>
      <c r="F83" s="1360">
        <f t="shared" si="26"/>
        <v>9640</v>
      </c>
      <c r="G83" s="1360">
        <f t="shared" si="26"/>
        <v>120</v>
      </c>
      <c r="H83" s="1360">
        <f t="shared" si="26"/>
        <v>0</v>
      </c>
      <c r="I83" s="1360">
        <f t="shared" si="26"/>
        <v>0</v>
      </c>
      <c r="J83" s="1360">
        <f t="shared" si="26"/>
        <v>1700</v>
      </c>
      <c r="K83" s="1360">
        <f t="shared" si="26"/>
        <v>100</v>
      </c>
      <c r="L83" s="1360">
        <f t="shared" si="26"/>
        <v>100</v>
      </c>
      <c r="M83" s="1360">
        <f t="shared" si="26"/>
        <v>20</v>
      </c>
      <c r="N83" s="1360">
        <f t="shared" si="26"/>
        <v>20</v>
      </c>
      <c r="O83" s="1360">
        <f t="shared" si="26"/>
        <v>0</v>
      </c>
      <c r="P83" s="1360">
        <f t="shared" si="26"/>
        <v>260</v>
      </c>
      <c r="Q83" s="1650">
        <f t="shared" si="26"/>
        <v>60</v>
      </c>
      <c r="R83" s="1361">
        <f t="shared" si="26"/>
        <v>4740</v>
      </c>
    </row>
    <row r="84" spans="1:18" ht="20.100000000000001" customHeight="1" thickBot="1" x14ac:dyDescent="0.25">
      <c r="A84" s="1069" t="s">
        <v>167</v>
      </c>
      <c r="B84" s="528" t="s">
        <v>247</v>
      </c>
      <c r="C84" s="1362">
        <f>SUM(D84:R84)</f>
        <v>120440</v>
      </c>
      <c r="D84" s="508">
        <v>75560</v>
      </c>
      <c r="E84" s="1362">
        <v>10540</v>
      </c>
      <c r="F84" s="1362">
        <v>27140</v>
      </c>
      <c r="G84" s="508">
        <v>180</v>
      </c>
      <c r="H84" s="508">
        <v>1380</v>
      </c>
      <c r="I84" s="508">
        <v>0</v>
      </c>
      <c r="J84" s="508">
        <v>560</v>
      </c>
      <c r="K84" s="508">
        <v>40</v>
      </c>
      <c r="L84" s="529">
        <v>20</v>
      </c>
      <c r="M84" s="529">
        <v>0</v>
      </c>
      <c r="N84" s="529">
        <v>0</v>
      </c>
      <c r="O84" s="529">
        <v>0</v>
      </c>
      <c r="P84" s="529">
        <v>2380</v>
      </c>
      <c r="Q84" s="1651">
        <v>80</v>
      </c>
      <c r="R84" s="1197">
        <v>2560</v>
      </c>
    </row>
    <row r="85" spans="1:18" x14ac:dyDescent="0.2">
      <c r="A85" s="539"/>
      <c r="B85" s="539"/>
      <c r="C85" s="415"/>
      <c r="D85" s="415"/>
      <c r="E85" s="415"/>
      <c r="F85" s="415"/>
      <c r="G85" s="415"/>
      <c r="H85" s="415"/>
      <c r="I85" s="415"/>
      <c r="J85" s="415"/>
      <c r="K85" s="415"/>
      <c r="L85" s="163"/>
      <c r="M85" s="163"/>
      <c r="N85" s="163"/>
      <c r="O85" s="163"/>
      <c r="P85" s="163"/>
      <c r="Q85" s="163"/>
      <c r="R85" s="163"/>
    </row>
    <row r="86" spans="1:18" x14ac:dyDescent="0.2">
      <c r="A86" s="539"/>
      <c r="B86" s="539"/>
      <c r="C86" s="415"/>
      <c r="D86" s="415"/>
      <c r="E86" s="415"/>
      <c r="F86" s="415"/>
      <c r="G86" s="415"/>
      <c r="H86" s="415"/>
      <c r="I86" s="415"/>
      <c r="J86" s="415"/>
      <c r="K86" s="415"/>
      <c r="L86" s="163"/>
      <c r="M86" s="163"/>
      <c r="N86" s="163"/>
      <c r="O86" s="163"/>
      <c r="P86" s="163"/>
      <c r="Q86" s="163"/>
      <c r="R86" s="163"/>
    </row>
    <row r="87" spans="1:18" ht="19.5" customHeight="1" x14ac:dyDescent="0.2"/>
    <row r="88" spans="1:18" ht="19.5" customHeight="1" x14ac:dyDescent="0.2"/>
    <row r="89" spans="1:18" ht="19.5" customHeight="1" x14ac:dyDescent="0.2"/>
    <row r="90" spans="1:18" ht="19.5" customHeight="1" x14ac:dyDescent="0.2"/>
    <row r="91" spans="1:18" ht="19.5" customHeight="1" x14ac:dyDescent="0.2">
      <c r="A91" s="502"/>
      <c r="B91" s="502"/>
      <c r="C91" s="163"/>
      <c r="D91" s="163"/>
      <c r="E91" s="163"/>
      <c r="F91" s="163"/>
      <c r="G91" s="163"/>
      <c r="H91" s="163"/>
    </row>
    <row r="92" spans="1:18" x14ac:dyDescent="0.2">
      <c r="A92" s="502"/>
      <c r="B92" s="502"/>
      <c r="C92" s="163"/>
      <c r="D92" s="163"/>
      <c r="E92" s="163"/>
      <c r="F92" s="163"/>
      <c r="G92" s="163"/>
      <c r="H92" s="163"/>
    </row>
  </sheetData>
  <mergeCells count="21">
    <mergeCell ref="A54:A57"/>
    <mergeCell ref="A58:A65"/>
    <mergeCell ref="A66:A69"/>
    <mergeCell ref="A70:A74"/>
    <mergeCell ref="A75:A83"/>
    <mergeCell ref="I1:R1"/>
    <mergeCell ref="P2:R2"/>
    <mergeCell ref="A50:A53"/>
    <mergeCell ref="A40:A49"/>
    <mergeCell ref="A8:A14"/>
    <mergeCell ref="A15:A17"/>
    <mergeCell ref="A18:A21"/>
    <mergeCell ref="A22:A25"/>
    <mergeCell ref="A27:A30"/>
    <mergeCell ref="A31:A39"/>
    <mergeCell ref="A6:B6"/>
    <mergeCell ref="A7:B7"/>
    <mergeCell ref="A1:H1"/>
    <mergeCell ref="A3:B3"/>
    <mergeCell ref="A4:B4"/>
    <mergeCell ref="A5:B5"/>
  </mergeCells>
  <phoneticPr fontId="8"/>
  <printOptions horizontalCentered="1"/>
  <pageMargins left="0.59055118110236227" right="0.59055118110236227" top="0.59055118110236227" bottom="0.39370078740157483" header="0.51181102362204722" footer="0.31496062992125984"/>
  <pageSetup paperSize="9" scale="94" firstPageNumber="12" pageOrder="overThenDown" orientation="portrait" useFirstPageNumber="1" r:id="rId1"/>
  <headerFooter scaleWithDoc="0">
    <oddFooter>&amp;C&amp;14&amp;P</oddFooter>
  </headerFooter>
  <rowBreaks count="2" manualBreakCount="2">
    <brk id="39" max="17" man="1"/>
    <brk id="69" max="17" man="1"/>
  </rowBreaks>
  <colBreaks count="1" manualBreakCount="1">
    <brk id="10"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Y39"/>
  <sheetViews>
    <sheetView view="pageBreakPreview" zoomScale="70" zoomScaleNormal="75" zoomScaleSheetLayoutView="70" workbookViewId="0">
      <pane xSplit="2" ySplit="7" topLeftCell="C23"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2.88671875" style="162" bestFit="1" customWidth="1"/>
    <col min="2" max="2" width="10.44140625" style="162" bestFit="1" customWidth="1"/>
    <col min="3" max="4" width="9.6640625" style="162" bestFit="1" customWidth="1"/>
    <col min="5" max="5" width="8.44140625" style="162" bestFit="1" customWidth="1"/>
    <col min="6" max="6" width="10.77734375" style="162" bestFit="1" customWidth="1"/>
    <col min="7" max="9" width="8.44140625" style="162" bestFit="1" customWidth="1"/>
    <col min="10" max="10" width="9.44140625" style="162" bestFit="1" customWidth="1"/>
    <col min="11" max="11" width="8.44140625" style="162" customWidth="1"/>
    <col min="12" max="13" width="7.44140625" style="162" bestFit="1" customWidth="1"/>
    <col min="14" max="14" width="6.44140625" style="162" customWidth="1"/>
    <col min="15" max="16" width="7.44140625" style="162" bestFit="1" customWidth="1"/>
    <col min="17" max="17" width="6.44140625" style="162" customWidth="1"/>
    <col min="18" max="18" width="7.88671875" style="162" customWidth="1"/>
    <col min="19" max="19" width="8.5546875" style="162" bestFit="1" customWidth="1"/>
    <col min="20" max="20" width="5.77734375" style="162" customWidth="1"/>
    <col min="21" max="21" width="7.44140625" style="162" bestFit="1" customWidth="1"/>
    <col min="22" max="22" width="5.6640625" style="1674" customWidth="1"/>
    <col min="23" max="23" width="5.109375" style="162" customWidth="1"/>
    <col min="24" max="24" width="9.6640625" style="162" bestFit="1" customWidth="1"/>
    <col min="25" max="25" width="6.6640625" style="162" customWidth="1"/>
    <col min="26" max="16384" width="13.33203125" style="162"/>
  </cols>
  <sheetData>
    <row r="1" spans="1:25" x14ac:dyDescent="0.2">
      <c r="A1" s="1827" t="s">
        <v>282</v>
      </c>
      <c r="B1" s="1827"/>
      <c r="C1" s="1827"/>
      <c r="D1" s="1827"/>
      <c r="E1" s="1827"/>
      <c r="F1" s="1827"/>
      <c r="G1" s="1827"/>
      <c r="H1" s="1827"/>
      <c r="I1" s="1827"/>
      <c r="J1" s="1827"/>
      <c r="K1" s="1827"/>
      <c r="L1" s="314"/>
      <c r="M1" s="314"/>
      <c r="N1" s="314"/>
      <c r="O1" s="314"/>
      <c r="P1" s="314"/>
      <c r="Q1" s="314"/>
      <c r="R1" s="314"/>
      <c r="S1" s="314"/>
      <c r="T1" s="314"/>
      <c r="U1" s="314"/>
      <c r="V1" s="1658"/>
      <c r="W1" s="314"/>
      <c r="X1" s="314"/>
      <c r="Y1" s="543"/>
    </row>
    <row r="2" spans="1:25" ht="14.25" customHeight="1" thickBot="1" x14ac:dyDescent="0.25">
      <c r="A2" s="350"/>
      <c r="B2" s="350"/>
      <c r="C2" s="350"/>
      <c r="D2" s="350"/>
      <c r="E2" s="350"/>
      <c r="F2" s="350"/>
      <c r="G2" s="350"/>
      <c r="H2" s="350"/>
      <c r="I2" s="350"/>
      <c r="J2" s="350"/>
      <c r="K2" s="350"/>
      <c r="L2" s="350"/>
      <c r="M2" s="350"/>
      <c r="N2" s="350"/>
      <c r="O2" s="350"/>
      <c r="P2" s="350"/>
      <c r="Q2" s="350"/>
      <c r="R2" s="350"/>
      <c r="S2" s="350"/>
      <c r="T2" s="350"/>
      <c r="U2" s="350"/>
      <c r="V2" s="1659"/>
      <c r="W2" s="350"/>
      <c r="X2" s="350"/>
      <c r="Y2" s="543"/>
    </row>
    <row r="3" spans="1:25" s="544" customFormat="1" ht="20.100000000000001" customHeight="1" x14ac:dyDescent="0.2">
      <c r="A3" s="1834" t="s">
        <v>284</v>
      </c>
      <c r="B3" s="1835"/>
      <c r="C3" s="1070" t="s">
        <v>0</v>
      </c>
      <c r="D3" s="1831" t="s">
        <v>8</v>
      </c>
      <c r="E3" s="1832"/>
      <c r="F3" s="1832"/>
      <c r="G3" s="1832"/>
      <c r="H3" s="1832"/>
      <c r="I3" s="1832"/>
      <c r="J3" s="1832"/>
      <c r="K3" s="1833"/>
      <c r="L3" s="1831" t="s">
        <v>379</v>
      </c>
      <c r="M3" s="1832"/>
      <c r="N3" s="1832"/>
      <c r="O3" s="1832"/>
      <c r="P3" s="1832"/>
      <c r="Q3" s="1832"/>
      <c r="R3" s="1832"/>
      <c r="S3" s="1832"/>
      <c r="T3" s="1832"/>
      <c r="U3" s="1832"/>
      <c r="V3" s="1832"/>
      <c r="W3" s="1833"/>
      <c r="X3" s="1831" t="s">
        <v>380</v>
      </c>
      <c r="Y3" s="1843"/>
    </row>
    <row r="4" spans="1:25" s="544" customFormat="1" ht="20.100000000000001" customHeight="1" x14ac:dyDescent="0.2">
      <c r="A4" s="1836"/>
      <c r="B4" s="1837"/>
      <c r="C4" s="545" t="s">
        <v>1</v>
      </c>
      <c r="D4" s="1828" t="s">
        <v>381</v>
      </c>
      <c r="E4" s="1829"/>
      <c r="F4" s="1829"/>
      <c r="G4" s="1830"/>
      <c r="H4" s="1828" t="s">
        <v>382</v>
      </c>
      <c r="I4" s="1829"/>
      <c r="J4" s="1829"/>
      <c r="K4" s="1830"/>
      <c r="L4" s="1828" t="s">
        <v>383</v>
      </c>
      <c r="M4" s="1829"/>
      <c r="N4" s="1830"/>
      <c r="O4" s="1828" t="s">
        <v>384</v>
      </c>
      <c r="P4" s="1829"/>
      <c r="Q4" s="1830"/>
      <c r="R4" s="1828" t="s">
        <v>9</v>
      </c>
      <c r="S4" s="1829"/>
      <c r="T4" s="1830"/>
      <c r="U4" s="1828" t="s">
        <v>385</v>
      </c>
      <c r="V4" s="1829"/>
      <c r="W4" s="1830"/>
      <c r="X4" s="1187"/>
      <c r="Y4" s="1188"/>
    </row>
    <row r="5" spans="1:25" s="544" customFormat="1" ht="20.100000000000001" customHeight="1" x14ac:dyDescent="0.2">
      <c r="A5" s="1836"/>
      <c r="B5" s="1837"/>
      <c r="C5" s="545" t="s">
        <v>3</v>
      </c>
      <c r="D5" s="548" t="s">
        <v>10</v>
      </c>
      <c r="E5" s="548" t="s">
        <v>7</v>
      </c>
      <c r="F5" s="548" t="s">
        <v>11</v>
      </c>
      <c r="G5" s="549" t="s">
        <v>12</v>
      </c>
      <c r="H5" s="548" t="s">
        <v>10</v>
      </c>
      <c r="I5" s="548" t="s">
        <v>7</v>
      </c>
      <c r="J5" s="548" t="s">
        <v>10</v>
      </c>
      <c r="K5" s="550" t="s">
        <v>12</v>
      </c>
      <c r="L5" s="551" t="s">
        <v>10</v>
      </c>
      <c r="M5" s="548" t="s">
        <v>10</v>
      </c>
      <c r="N5" s="550" t="s">
        <v>12</v>
      </c>
      <c r="O5" s="548" t="s">
        <v>10</v>
      </c>
      <c r="P5" s="548" t="s">
        <v>10</v>
      </c>
      <c r="Q5" s="1840" t="s">
        <v>386</v>
      </c>
      <c r="R5" s="548" t="s">
        <v>10</v>
      </c>
      <c r="S5" s="548" t="s">
        <v>10</v>
      </c>
      <c r="T5" s="1840" t="s">
        <v>386</v>
      </c>
      <c r="U5" s="548" t="s">
        <v>10</v>
      </c>
      <c r="V5" s="548" t="s">
        <v>10</v>
      </c>
      <c r="W5" s="1840" t="s">
        <v>386</v>
      </c>
      <c r="X5" s="548" t="s">
        <v>3</v>
      </c>
      <c r="Y5" s="1185" t="s">
        <v>7</v>
      </c>
    </row>
    <row r="6" spans="1:25" s="544" customFormat="1" ht="20.100000000000001" customHeight="1" x14ac:dyDescent="0.2">
      <c r="A6" s="1836"/>
      <c r="B6" s="1837"/>
      <c r="C6" s="552"/>
      <c r="D6" s="548" t="s">
        <v>3</v>
      </c>
      <c r="E6" s="548" t="s">
        <v>13</v>
      </c>
      <c r="F6" s="548" t="s">
        <v>14</v>
      </c>
      <c r="G6" s="549" t="s">
        <v>294</v>
      </c>
      <c r="H6" s="548" t="s">
        <v>3</v>
      </c>
      <c r="I6" s="548" t="s">
        <v>13</v>
      </c>
      <c r="J6" s="548" t="s">
        <v>387</v>
      </c>
      <c r="K6" s="553" t="s">
        <v>294</v>
      </c>
      <c r="L6" s="554" t="s">
        <v>3</v>
      </c>
      <c r="M6" s="548" t="s">
        <v>387</v>
      </c>
      <c r="N6" s="553" t="s">
        <v>294</v>
      </c>
      <c r="O6" s="548" t="s">
        <v>3</v>
      </c>
      <c r="P6" s="548" t="s">
        <v>387</v>
      </c>
      <c r="Q6" s="1841"/>
      <c r="R6" s="548" t="s">
        <v>3</v>
      </c>
      <c r="S6" s="548" t="s">
        <v>387</v>
      </c>
      <c r="T6" s="1841"/>
      <c r="U6" s="548" t="s">
        <v>3</v>
      </c>
      <c r="V6" s="548" t="s">
        <v>387</v>
      </c>
      <c r="W6" s="1841"/>
      <c r="X6" s="555"/>
      <c r="Y6" s="1185" t="s">
        <v>15</v>
      </c>
    </row>
    <row r="7" spans="1:25" s="544" customFormat="1" ht="20.100000000000001" customHeight="1" thickBot="1" x14ac:dyDescent="0.25">
      <c r="A7" s="1838"/>
      <c r="B7" s="1839"/>
      <c r="C7" s="556" t="s">
        <v>30</v>
      </c>
      <c r="D7" s="557" t="s">
        <v>30</v>
      </c>
      <c r="E7" s="548" t="s">
        <v>152</v>
      </c>
      <c r="F7" s="548" t="s">
        <v>151</v>
      </c>
      <c r="G7" s="548" t="s">
        <v>295</v>
      </c>
      <c r="H7" s="557" t="s">
        <v>30</v>
      </c>
      <c r="I7" s="548" t="s">
        <v>152</v>
      </c>
      <c r="J7" s="548" t="s">
        <v>151</v>
      </c>
      <c r="K7" s="558" t="s">
        <v>295</v>
      </c>
      <c r="L7" s="559" t="s">
        <v>30</v>
      </c>
      <c r="M7" s="548" t="s">
        <v>151</v>
      </c>
      <c r="N7" s="558" t="s">
        <v>295</v>
      </c>
      <c r="O7" s="557" t="s">
        <v>30</v>
      </c>
      <c r="P7" s="548" t="s">
        <v>151</v>
      </c>
      <c r="Q7" s="1842"/>
      <c r="R7" s="557" t="s">
        <v>30</v>
      </c>
      <c r="S7" s="548" t="s">
        <v>151</v>
      </c>
      <c r="T7" s="1842"/>
      <c r="U7" s="557" t="s">
        <v>30</v>
      </c>
      <c r="V7" s="548" t="s">
        <v>151</v>
      </c>
      <c r="W7" s="1842"/>
      <c r="X7" s="548" t="s">
        <v>30</v>
      </c>
      <c r="Y7" s="1189" t="s">
        <v>152</v>
      </c>
    </row>
    <row r="8" spans="1:25" ht="24.9" customHeight="1" thickBot="1" x14ac:dyDescent="0.25">
      <c r="A8" s="1846" t="s">
        <v>296</v>
      </c>
      <c r="B8" s="1847"/>
      <c r="C8" s="670">
        <f>SUM(C9:C11)</f>
        <v>65329</v>
      </c>
      <c r="D8" s="560">
        <f t="shared" ref="D8:V8" si="0">SUM(D9:D11)</f>
        <v>54444</v>
      </c>
      <c r="E8" s="560">
        <f>ROUND(D8/C8*100,0)</f>
        <v>83</v>
      </c>
      <c r="F8" s="560">
        <f t="shared" si="0"/>
        <v>383382.16619999998</v>
      </c>
      <c r="G8" s="560">
        <f t="shared" ref="G8:G18" si="1">ROUND(F8/D8*100,0)</f>
        <v>704</v>
      </c>
      <c r="H8" s="560">
        <f t="shared" si="0"/>
        <v>5588.68</v>
      </c>
      <c r="I8" s="560">
        <f>ROUND(H8/C8*100,0)</f>
        <v>9</v>
      </c>
      <c r="J8" s="560">
        <f t="shared" si="0"/>
        <v>54613.5</v>
      </c>
      <c r="K8" s="561">
        <f t="shared" ref="K8:K16" si="2">ROUND(J8/H8*100,0)</f>
        <v>977</v>
      </c>
      <c r="L8" s="561">
        <f t="shared" si="0"/>
        <v>1384.8200000000002</v>
      </c>
      <c r="M8" s="560">
        <f t="shared" si="0"/>
        <v>764.22</v>
      </c>
      <c r="N8" s="561">
        <f t="shared" ref="N8:N18" si="3">ROUND(M8/L8*100,0)</f>
        <v>55</v>
      </c>
      <c r="O8" s="560">
        <f t="shared" si="0"/>
        <v>2026.3500000000001</v>
      </c>
      <c r="P8" s="560">
        <f t="shared" si="0"/>
        <v>865.44</v>
      </c>
      <c r="Q8" s="560">
        <f t="shared" ref="Q8:Q18" si="4">ROUND(P8/O8*100,0)</f>
        <v>43</v>
      </c>
      <c r="R8" s="560">
        <f t="shared" si="0"/>
        <v>7929.33</v>
      </c>
      <c r="S8" s="560">
        <f t="shared" si="0"/>
        <v>3526.98</v>
      </c>
      <c r="T8" s="560">
        <f t="shared" ref="T8:T18" si="5">ROUND(S8/R8*100,0)</f>
        <v>44</v>
      </c>
      <c r="U8" s="560">
        <f t="shared" si="0"/>
        <v>4185.6633300000003</v>
      </c>
      <c r="V8" s="1660">
        <f t="shared" si="0"/>
        <v>1888.28</v>
      </c>
      <c r="W8" s="560">
        <f t="shared" ref="W8:W18" si="6">ROUND(V8/U8*100,0)</f>
        <v>45</v>
      </c>
      <c r="X8" s="560">
        <f>SUM(X9:X11)</f>
        <v>34783.85</v>
      </c>
      <c r="Y8" s="1186">
        <f>ROUND(X8/C8*100,0)</f>
        <v>53</v>
      </c>
    </row>
    <row r="9" spans="1:25" ht="24.9" customHeight="1" x14ac:dyDescent="0.2">
      <c r="A9" s="1732" t="s">
        <v>297</v>
      </c>
      <c r="B9" s="1734"/>
      <c r="C9" s="562">
        <f>SUM(C12:C14)</f>
        <v>35304</v>
      </c>
      <c r="D9" s="562">
        <f>SUM(D12:D14)</f>
        <v>24911</v>
      </c>
      <c r="E9" s="562">
        <f>ROUND(D9/C9*100,0)</f>
        <v>71</v>
      </c>
      <c r="F9" s="562">
        <f t="shared" ref="F9:X9" si="7">SUM(F12:F14)</f>
        <v>161866</v>
      </c>
      <c r="G9" s="562">
        <f t="shared" si="1"/>
        <v>650</v>
      </c>
      <c r="H9" s="562">
        <f t="shared" si="7"/>
        <v>3306</v>
      </c>
      <c r="I9" s="562">
        <f t="shared" ref="I9:I18" si="8">ROUND(H9/C9*100,0)</f>
        <v>9</v>
      </c>
      <c r="J9" s="563">
        <f t="shared" si="7"/>
        <v>33438</v>
      </c>
      <c r="K9" s="564">
        <f t="shared" si="2"/>
        <v>1011</v>
      </c>
      <c r="L9" s="564">
        <f t="shared" si="7"/>
        <v>733.42000000000007</v>
      </c>
      <c r="M9" s="563">
        <f t="shared" si="7"/>
        <v>434.12</v>
      </c>
      <c r="N9" s="187">
        <f t="shared" si="3"/>
        <v>59</v>
      </c>
      <c r="O9" s="562">
        <f t="shared" si="7"/>
        <v>1251.3700000000001</v>
      </c>
      <c r="P9" s="562">
        <f t="shared" si="7"/>
        <v>519.26</v>
      </c>
      <c r="Q9" s="562">
        <f t="shared" si="4"/>
        <v>41</v>
      </c>
      <c r="R9" s="562">
        <f t="shared" si="7"/>
        <v>1404.73</v>
      </c>
      <c r="S9" s="562">
        <f t="shared" si="7"/>
        <v>698.57999999999993</v>
      </c>
      <c r="T9" s="562">
        <f t="shared" si="5"/>
        <v>50</v>
      </c>
      <c r="U9" s="562">
        <f t="shared" si="7"/>
        <v>873.66333000000009</v>
      </c>
      <c r="V9" s="1661">
        <f t="shared" si="7"/>
        <v>495.24</v>
      </c>
      <c r="W9" s="562">
        <f t="shared" si="6"/>
        <v>57</v>
      </c>
      <c r="X9" s="562">
        <f t="shared" si="7"/>
        <v>20162</v>
      </c>
      <c r="Y9" s="188">
        <f t="shared" ref="Y9:Y16" si="9">ROUND(X9/C9*100,0)</f>
        <v>57</v>
      </c>
    </row>
    <row r="10" spans="1:25" ht="24.9" customHeight="1" x14ac:dyDescent="0.2">
      <c r="A10" s="1738" t="s">
        <v>298</v>
      </c>
      <c r="B10" s="1725"/>
      <c r="C10" s="236">
        <f>SUM(C15:C16)</f>
        <v>22438</v>
      </c>
      <c r="D10" s="236">
        <f t="shared" ref="D10:X10" si="10">SUM(D15:D16)</f>
        <v>19998</v>
      </c>
      <c r="E10" s="236">
        <f>ROUND(D10/C10*100,0)</f>
        <v>89</v>
      </c>
      <c r="F10" s="236">
        <f t="shared" si="10"/>
        <v>153992.16620000001</v>
      </c>
      <c r="G10" s="236">
        <f t="shared" si="1"/>
        <v>770</v>
      </c>
      <c r="H10" s="236">
        <f t="shared" si="10"/>
        <v>1250.93</v>
      </c>
      <c r="I10" s="236">
        <f t="shared" si="8"/>
        <v>6</v>
      </c>
      <c r="J10" s="565">
        <f t="shared" si="10"/>
        <v>12458</v>
      </c>
      <c r="K10" s="566">
        <f t="shared" si="2"/>
        <v>996</v>
      </c>
      <c r="L10" s="566">
        <f t="shared" si="10"/>
        <v>425.4</v>
      </c>
      <c r="M10" s="567">
        <f t="shared" si="10"/>
        <v>172</v>
      </c>
      <c r="N10" s="317">
        <f t="shared" si="3"/>
        <v>40</v>
      </c>
      <c r="O10" s="236">
        <f t="shared" si="10"/>
        <v>603.5</v>
      </c>
      <c r="P10" s="236">
        <f t="shared" si="10"/>
        <v>238</v>
      </c>
      <c r="Q10" s="236">
        <f t="shared" si="4"/>
        <v>39</v>
      </c>
      <c r="R10" s="236">
        <f t="shared" si="10"/>
        <v>6259.5</v>
      </c>
      <c r="S10" s="236">
        <f t="shared" si="10"/>
        <v>2664</v>
      </c>
      <c r="T10" s="236">
        <f t="shared" si="5"/>
        <v>43</v>
      </c>
      <c r="U10" s="236">
        <f t="shared" si="10"/>
        <v>3084</v>
      </c>
      <c r="V10" s="1662">
        <f t="shared" si="10"/>
        <v>1221</v>
      </c>
      <c r="W10" s="236">
        <f t="shared" si="6"/>
        <v>40</v>
      </c>
      <c r="X10" s="236">
        <f t="shared" si="10"/>
        <v>8128.85</v>
      </c>
      <c r="Y10" s="389">
        <f t="shared" si="9"/>
        <v>36</v>
      </c>
    </row>
    <row r="11" spans="1:25" ht="24.9" customHeight="1" thickBot="1" x14ac:dyDescent="0.25">
      <c r="A11" s="1740" t="s">
        <v>299</v>
      </c>
      <c r="B11" s="1742"/>
      <c r="C11" s="213">
        <f>SUM(C17:C18)</f>
        <v>7587</v>
      </c>
      <c r="D11" s="213">
        <f t="shared" ref="D11:X11" si="11">SUM(D17:D18)</f>
        <v>9535</v>
      </c>
      <c r="E11" s="213">
        <f>ROUND(D11/C11*100,0)</f>
        <v>126</v>
      </c>
      <c r="F11" s="213">
        <f t="shared" si="11"/>
        <v>67524</v>
      </c>
      <c r="G11" s="213">
        <f t="shared" si="1"/>
        <v>708</v>
      </c>
      <c r="H11" s="213">
        <f t="shared" si="11"/>
        <v>1031.75</v>
      </c>
      <c r="I11" s="213">
        <f t="shared" si="8"/>
        <v>14</v>
      </c>
      <c r="J11" s="568">
        <f t="shared" si="11"/>
        <v>8717.5</v>
      </c>
      <c r="K11" s="569">
        <f t="shared" si="2"/>
        <v>845</v>
      </c>
      <c r="L11" s="569">
        <f t="shared" si="11"/>
        <v>226</v>
      </c>
      <c r="M11" s="570">
        <f t="shared" si="11"/>
        <v>158.1</v>
      </c>
      <c r="N11" s="571">
        <f t="shared" si="3"/>
        <v>70</v>
      </c>
      <c r="O11" s="213">
        <f t="shared" si="11"/>
        <v>171.48</v>
      </c>
      <c r="P11" s="213">
        <f t="shared" si="11"/>
        <v>108.18</v>
      </c>
      <c r="Q11" s="213">
        <f t="shared" si="4"/>
        <v>63</v>
      </c>
      <c r="R11" s="213">
        <f t="shared" si="11"/>
        <v>265.10000000000002</v>
      </c>
      <c r="S11" s="213">
        <f t="shared" si="11"/>
        <v>164.4</v>
      </c>
      <c r="T11" s="213">
        <f t="shared" si="5"/>
        <v>62</v>
      </c>
      <c r="U11" s="213">
        <f t="shared" si="11"/>
        <v>228</v>
      </c>
      <c r="V11" s="1663">
        <f t="shared" si="11"/>
        <v>172.04</v>
      </c>
      <c r="W11" s="213">
        <f t="shared" si="6"/>
        <v>75</v>
      </c>
      <c r="X11" s="213">
        <f t="shared" si="11"/>
        <v>6493</v>
      </c>
      <c r="Y11" s="395">
        <f t="shared" si="9"/>
        <v>86</v>
      </c>
    </row>
    <row r="12" spans="1:25" ht="24.9" customHeight="1" x14ac:dyDescent="0.2">
      <c r="A12" s="1726" t="s">
        <v>388</v>
      </c>
      <c r="B12" s="1333" t="s">
        <v>301</v>
      </c>
      <c r="C12" s="906">
        <f>SUM(C19:C21)</f>
        <v>7528</v>
      </c>
      <c r="D12" s="907">
        <f>SUM(D19:D21)</f>
        <v>4722</v>
      </c>
      <c r="E12" s="907">
        <f t="shared" ref="E12:E18" si="12">ROUND(D12/C12*100,0)</f>
        <v>63</v>
      </c>
      <c r="F12" s="907">
        <f>SUM(F19:F21)</f>
        <v>31594</v>
      </c>
      <c r="G12" s="908">
        <f t="shared" si="1"/>
        <v>669</v>
      </c>
      <c r="H12" s="907">
        <f>SUM(H19:H21)</f>
        <v>621</v>
      </c>
      <c r="I12" s="907">
        <f t="shared" si="8"/>
        <v>8</v>
      </c>
      <c r="J12" s="907">
        <f>SUM(J19:J21)</f>
        <v>4300</v>
      </c>
      <c r="K12" s="909">
        <f t="shared" si="2"/>
        <v>692</v>
      </c>
      <c r="L12" s="910">
        <f>SUM(L19:L21)</f>
        <v>144.87</v>
      </c>
      <c r="M12" s="948">
        <f>SUM(M19:M21)</f>
        <v>85.7</v>
      </c>
      <c r="N12" s="911">
        <f t="shared" si="3"/>
        <v>59</v>
      </c>
      <c r="O12" s="907">
        <f>SUM(O19:O21)</f>
        <v>277.45</v>
      </c>
      <c r="P12" s="907">
        <f>SUM(P19:P21)</f>
        <v>108.8</v>
      </c>
      <c r="Q12" s="912">
        <f t="shared" si="4"/>
        <v>39</v>
      </c>
      <c r="R12" s="907">
        <f>SUM(R19:R21)</f>
        <v>525.93000000000006</v>
      </c>
      <c r="S12" s="907">
        <f>SUM(S19:S21)</f>
        <v>221.3</v>
      </c>
      <c r="T12" s="912">
        <f t="shared" si="5"/>
        <v>42</v>
      </c>
      <c r="U12" s="913">
        <f>SUM(U19:U21)</f>
        <v>262.93</v>
      </c>
      <c r="V12" s="1664">
        <f>SUM(V19:V21)</f>
        <v>140.80000000000001</v>
      </c>
      <c r="W12" s="912">
        <f t="shared" si="6"/>
        <v>54</v>
      </c>
      <c r="X12" s="907">
        <f>SUM(X19:X21)</f>
        <v>3277</v>
      </c>
      <c r="Y12" s="970">
        <f t="shared" si="9"/>
        <v>44</v>
      </c>
    </row>
    <row r="13" spans="1:25" ht="24.9" customHeight="1" x14ac:dyDescent="0.2">
      <c r="A13" s="1727"/>
      <c r="B13" s="1332" t="s">
        <v>302</v>
      </c>
      <c r="C13" s="236">
        <f>SUM(C22:C24)</f>
        <v>18984</v>
      </c>
      <c r="D13" s="236">
        <f>SUM(D22:D24)</f>
        <v>14034</v>
      </c>
      <c r="E13" s="236">
        <f t="shared" si="12"/>
        <v>74</v>
      </c>
      <c r="F13" s="236">
        <f>SUM(F22:F24)</f>
        <v>90072</v>
      </c>
      <c r="G13" s="236">
        <f t="shared" si="1"/>
        <v>642</v>
      </c>
      <c r="H13" s="236">
        <f>SUM(H22:H24)</f>
        <v>1630</v>
      </c>
      <c r="I13" s="236">
        <f t="shared" si="8"/>
        <v>9</v>
      </c>
      <c r="J13" s="565">
        <f>SUM(J22:J24)</f>
        <v>18138</v>
      </c>
      <c r="K13" s="347">
        <f t="shared" si="2"/>
        <v>1113</v>
      </c>
      <c r="L13" s="572">
        <f>SUM(L22:L24)</f>
        <v>438.55</v>
      </c>
      <c r="M13" s="573">
        <f>SUM(M22:M24)</f>
        <v>243.42000000000002</v>
      </c>
      <c r="N13" s="235">
        <f t="shared" si="3"/>
        <v>56</v>
      </c>
      <c r="O13" s="236">
        <f>SUM(O22:O24)</f>
        <v>723.92000000000007</v>
      </c>
      <c r="P13" s="236">
        <f>SUM(P22:P24)</f>
        <v>260.46000000000004</v>
      </c>
      <c r="Q13" s="236">
        <f t="shared" si="4"/>
        <v>36</v>
      </c>
      <c r="R13" s="236">
        <f>SUM(R22:R24)</f>
        <v>638.79999999999995</v>
      </c>
      <c r="S13" s="236">
        <f>SUM(S22:S24)</f>
        <v>381.28</v>
      </c>
      <c r="T13" s="236">
        <f t="shared" si="5"/>
        <v>60</v>
      </c>
      <c r="U13" s="236">
        <f>SUM(U22:U24)</f>
        <v>470.73333000000002</v>
      </c>
      <c r="V13" s="1662">
        <f>SUM(V22:V24)</f>
        <v>270.44</v>
      </c>
      <c r="W13" s="236">
        <f t="shared" si="6"/>
        <v>57</v>
      </c>
      <c r="X13" s="236">
        <f>SUM(X22:X24)</f>
        <v>10685</v>
      </c>
      <c r="Y13" s="389">
        <f t="shared" si="9"/>
        <v>56</v>
      </c>
    </row>
    <row r="14" spans="1:25" ht="24.9" customHeight="1" x14ac:dyDescent="0.2">
      <c r="A14" s="1727"/>
      <c r="B14" s="1332" t="s">
        <v>303</v>
      </c>
      <c r="C14" s="236">
        <f>SUM(C25)</f>
        <v>8792</v>
      </c>
      <c r="D14" s="236">
        <f t="shared" ref="D14:S14" si="13">SUM(D25)</f>
        <v>6155</v>
      </c>
      <c r="E14" s="236">
        <f t="shared" si="12"/>
        <v>70</v>
      </c>
      <c r="F14" s="236">
        <f t="shared" si="13"/>
        <v>40200</v>
      </c>
      <c r="G14" s="236">
        <f t="shared" si="1"/>
        <v>653</v>
      </c>
      <c r="H14" s="236">
        <f t="shared" si="13"/>
        <v>1055</v>
      </c>
      <c r="I14" s="236">
        <f t="shared" si="8"/>
        <v>12</v>
      </c>
      <c r="J14" s="340">
        <f t="shared" si="13"/>
        <v>11000</v>
      </c>
      <c r="K14" s="341">
        <f t="shared" si="2"/>
        <v>1043</v>
      </c>
      <c r="L14" s="574">
        <f t="shared" si="13"/>
        <v>150</v>
      </c>
      <c r="M14" s="343">
        <f t="shared" si="13"/>
        <v>105</v>
      </c>
      <c r="N14" s="235">
        <f t="shared" si="3"/>
        <v>70</v>
      </c>
      <c r="O14" s="236">
        <f t="shared" si="13"/>
        <v>250</v>
      </c>
      <c r="P14" s="236">
        <f t="shared" si="13"/>
        <v>150</v>
      </c>
      <c r="Q14" s="236">
        <f t="shared" si="4"/>
        <v>60</v>
      </c>
      <c r="R14" s="236">
        <f t="shared" si="13"/>
        <v>240</v>
      </c>
      <c r="S14" s="236">
        <f t="shared" si="13"/>
        <v>96</v>
      </c>
      <c r="T14" s="236">
        <f t="shared" si="5"/>
        <v>40</v>
      </c>
      <c r="U14" s="236">
        <f>SUM(U25)</f>
        <v>140</v>
      </c>
      <c r="V14" s="1662">
        <f>SUM(V25)</f>
        <v>84</v>
      </c>
      <c r="W14" s="236">
        <f t="shared" si="6"/>
        <v>60</v>
      </c>
      <c r="X14" s="236">
        <f>SUM(X25)</f>
        <v>6200</v>
      </c>
      <c r="Y14" s="389">
        <f t="shared" si="9"/>
        <v>71</v>
      </c>
    </row>
    <row r="15" spans="1:25" ht="24.9" customHeight="1" x14ac:dyDescent="0.2">
      <c r="A15" s="1727"/>
      <c r="B15" s="1332" t="s">
        <v>298</v>
      </c>
      <c r="C15" s="236">
        <f>SUM(C26:C28)</f>
        <v>20669</v>
      </c>
      <c r="D15" s="236">
        <f>SUM(D26:D28)</f>
        <v>18318</v>
      </c>
      <c r="E15" s="236">
        <f t="shared" si="12"/>
        <v>89</v>
      </c>
      <c r="F15" s="236">
        <f t="shared" ref="F15:X15" si="14">SUM(F26:F28)</f>
        <v>143072.16620000001</v>
      </c>
      <c r="G15" s="236">
        <f t="shared" si="1"/>
        <v>781</v>
      </c>
      <c r="H15" s="236">
        <f t="shared" si="14"/>
        <v>1197.93</v>
      </c>
      <c r="I15" s="236">
        <f t="shared" si="8"/>
        <v>6</v>
      </c>
      <c r="J15" s="340">
        <f t="shared" si="14"/>
        <v>11928</v>
      </c>
      <c r="K15" s="341">
        <f t="shared" si="2"/>
        <v>996</v>
      </c>
      <c r="L15" s="566">
        <f t="shared" si="14"/>
        <v>410.4</v>
      </c>
      <c r="M15" s="343">
        <f t="shared" si="14"/>
        <v>169</v>
      </c>
      <c r="N15" s="235">
        <f t="shared" si="3"/>
        <v>41</v>
      </c>
      <c r="O15" s="236">
        <f t="shared" si="14"/>
        <v>583.5</v>
      </c>
      <c r="P15" s="236">
        <f t="shared" si="14"/>
        <v>234</v>
      </c>
      <c r="Q15" s="236">
        <f t="shared" si="4"/>
        <v>40</v>
      </c>
      <c r="R15" s="236">
        <f t="shared" si="14"/>
        <v>6144.5</v>
      </c>
      <c r="S15" s="236">
        <f t="shared" si="14"/>
        <v>2641</v>
      </c>
      <c r="T15" s="236">
        <f t="shared" si="5"/>
        <v>43</v>
      </c>
      <c r="U15" s="236">
        <f t="shared" si="14"/>
        <v>2996</v>
      </c>
      <c r="V15" s="1662">
        <f t="shared" si="14"/>
        <v>1199</v>
      </c>
      <c r="W15" s="236">
        <f t="shared" si="6"/>
        <v>40</v>
      </c>
      <c r="X15" s="236">
        <f t="shared" si="14"/>
        <v>6979.85</v>
      </c>
      <c r="Y15" s="389">
        <f t="shared" si="9"/>
        <v>34</v>
      </c>
    </row>
    <row r="16" spans="1:25" ht="24.9" customHeight="1" x14ac:dyDescent="0.2">
      <c r="A16" s="1727"/>
      <c r="B16" s="1332" t="s">
        <v>304</v>
      </c>
      <c r="C16" s="236">
        <f>SUM(C29)</f>
        <v>1769</v>
      </c>
      <c r="D16" s="236">
        <f>SUM(D29)</f>
        <v>1680</v>
      </c>
      <c r="E16" s="236">
        <f t="shared" si="12"/>
        <v>95</v>
      </c>
      <c r="F16" s="236">
        <f>SUM(F29)</f>
        <v>10920</v>
      </c>
      <c r="G16" s="236">
        <f t="shared" si="1"/>
        <v>650</v>
      </c>
      <c r="H16" s="236">
        <f>SUM(H29)</f>
        <v>53</v>
      </c>
      <c r="I16" s="236">
        <f t="shared" si="8"/>
        <v>3</v>
      </c>
      <c r="J16" s="340">
        <f>SUM(J29)</f>
        <v>530</v>
      </c>
      <c r="K16" s="341">
        <f t="shared" si="2"/>
        <v>1000</v>
      </c>
      <c r="L16" s="342">
        <f>SUM(L29)</f>
        <v>15</v>
      </c>
      <c r="M16" s="342">
        <f>SUM(M29)</f>
        <v>3</v>
      </c>
      <c r="N16" s="235">
        <f t="shared" si="3"/>
        <v>20</v>
      </c>
      <c r="O16" s="236">
        <f>SUM(O29)</f>
        <v>20</v>
      </c>
      <c r="P16" s="236">
        <f>SUM(P29)</f>
        <v>4</v>
      </c>
      <c r="Q16" s="236">
        <f t="shared" si="4"/>
        <v>20</v>
      </c>
      <c r="R16" s="236">
        <f>SUM(R29)</f>
        <v>115</v>
      </c>
      <c r="S16" s="236">
        <f>SUM(S29)</f>
        <v>23</v>
      </c>
      <c r="T16" s="236">
        <f t="shared" si="5"/>
        <v>20</v>
      </c>
      <c r="U16" s="236">
        <f>SUM(U29)</f>
        <v>88</v>
      </c>
      <c r="V16" s="1662">
        <f>SUM(V29)</f>
        <v>22</v>
      </c>
      <c r="W16" s="236">
        <f t="shared" si="6"/>
        <v>25</v>
      </c>
      <c r="X16" s="236">
        <f>SUM(X29)</f>
        <v>1149</v>
      </c>
      <c r="Y16" s="389">
        <f t="shared" si="9"/>
        <v>65</v>
      </c>
    </row>
    <row r="17" spans="1:25" ht="24.9" customHeight="1" x14ac:dyDescent="0.2">
      <c r="A17" s="1727"/>
      <c r="B17" s="1332" t="s">
        <v>305</v>
      </c>
      <c r="C17" s="236">
        <f>SUM(C30:C31)</f>
        <v>3897</v>
      </c>
      <c r="D17" s="236">
        <f t="shared" ref="D17:X17" si="15">SUM(D30:D31)</f>
        <v>6214</v>
      </c>
      <c r="E17" s="236">
        <f t="shared" si="12"/>
        <v>159</v>
      </c>
      <c r="F17" s="236">
        <f t="shared" si="15"/>
        <v>47598</v>
      </c>
      <c r="G17" s="236">
        <f t="shared" si="1"/>
        <v>766</v>
      </c>
      <c r="H17" s="236">
        <f t="shared" si="15"/>
        <v>699.75</v>
      </c>
      <c r="I17" s="236">
        <f t="shared" si="8"/>
        <v>18</v>
      </c>
      <c r="J17" s="315">
        <f t="shared" si="15"/>
        <v>5397.5</v>
      </c>
      <c r="K17" s="575">
        <f>ROUND(J17/H17*100,0)</f>
        <v>771</v>
      </c>
      <c r="L17" s="316">
        <f t="shared" si="15"/>
        <v>168</v>
      </c>
      <c r="M17" s="343">
        <f t="shared" si="15"/>
        <v>100.1</v>
      </c>
      <c r="N17" s="235">
        <f t="shared" si="3"/>
        <v>60</v>
      </c>
      <c r="O17" s="236">
        <f t="shared" si="15"/>
        <v>143</v>
      </c>
      <c r="P17" s="236">
        <f t="shared" si="15"/>
        <v>79.7</v>
      </c>
      <c r="Q17" s="236">
        <f t="shared" si="4"/>
        <v>56</v>
      </c>
      <c r="R17" s="236">
        <f t="shared" si="15"/>
        <v>181.1</v>
      </c>
      <c r="S17" s="236">
        <f t="shared" si="15"/>
        <v>114.3</v>
      </c>
      <c r="T17" s="236">
        <f t="shared" si="5"/>
        <v>63</v>
      </c>
      <c r="U17" s="236">
        <f t="shared" si="15"/>
        <v>194</v>
      </c>
      <c r="V17" s="1662">
        <f t="shared" si="15"/>
        <v>155</v>
      </c>
      <c r="W17" s="236">
        <f t="shared" si="6"/>
        <v>80</v>
      </c>
      <c r="X17" s="236">
        <f t="shared" si="15"/>
        <v>3172</v>
      </c>
      <c r="Y17" s="389">
        <f>ROUND(X17/C17*100,0)</f>
        <v>81</v>
      </c>
    </row>
    <row r="18" spans="1:25" ht="24.9" customHeight="1" thickBot="1" x14ac:dyDescent="0.25">
      <c r="A18" s="1728"/>
      <c r="B18" s="1340" t="s">
        <v>306</v>
      </c>
      <c r="C18" s="213">
        <f>SUM(C32)</f>
        <v>3690</v>
      </c>
      <c r="D18" s="213">
        <f t="shared" ref="D18:X18" si="16">SUM(D32)</f>
        <v>3321</v>
      </c>
      <c r="E18" s="213">
        <f t="shared" si="12"/>
        <v>90</v>
      </c>
      <c r="F18" s="213">
        <f t="shared" si="16"/>
        <v>19926</v>
      </c>
      <c r="G18" s="213">
        <f t="shared" si="1"/>
        <v>600</v>
      </c>
      <c r="H18" s="213">
        <f t="shared" si="16"/>
        <v>332</v>
      </c>
      <c r="I18" s="213">
        <f t="shared" si="8"/>
        <v>9</v>
      </c>
      <c r="J18" s="576">
        <f t="shared" si="16"/>
        <v>3320</v>
      </c>
      <c r="K18" s="577">
        <f>ROUND(J18/H18*100,0)</f>
        <v>1000</v>
      </c>
      <c r="L18" s="583">
        <f t="shared" si="16"/>
        <v>58</v>
      </c>
      <c r="M18" s="578">
        <f t="shared" si="16"/>
        <v>58</v>
      </c>
      <c r="N18" s="207">
        <f t="shared" si="3"/>
        <v>100</v>
      </c>
      <c r="O18" s="213">
        <f t="shared" si="16"/>
        <v>28.48</v>
      </c>
      <c r="P18" s="213">
        <f t="shared" si="16"/>
        <v>28.48</v>
      </c>
      <c r="Q18" s="213">
        <f t="shared" si="4"/>
        <v>100</v>
      </c>
      <c r="R18" s="213">
        <f t="shared" si="16"/>
        <v>84</v>
      </c>
      <c r="S18" s="213">
        <f t="shared" si="16"/>
        <v>50.1</v>
      </c>
      <c r="T18" s="213">
        <f t="shared" si="5"/>
        <v>60</v>
      </c>
      <c r="U18" s="213">
        <f t="shared" si="16"/>
        <v>34</v>
      </c>
      <c r="V18" s="1663">
        <f t="shared" si="16"/>
        <v>17.04</v>
      </c>
      <c r="W18" s="213">
        <f t="shared" si="6"/>
        <v>50</v>
      </c>
      <c r="X18" s="213">
        <f t="shared" si="16"/>
        <v>3321</v>
      </c>
      <c r="Y18" s="395">
        <f>ROUND(X18/C18*100,0)</f>
        <v>90</v>
      </c>
    </row>
    <row r="19" spans="1:25" ht="24.9" customHeight="1" thickBot="1" x14ac:dyDescent="0.25">
      <c r="A19" s="1844" t="s">
        <v>389</v>
      </c>
      <c r="B19" s="579" t="s">
        <v>301</v>
      </c>
      <c r="C19" s="1217">
        <v>1942</v>
      </c>
      <c r="D19" s="1218">
        <v>1553</v>
      </c>
      <c r="E19" s="1208">
        <v>80</v>
      </c>
      <c r="F19" s="1218">
        <v>10015</v>
      </c>
      <c r="G19" s="1219">
        <v>645</v>
      </c>
      <c r="H19" s="1218">
        <v>117</v>
      </c>
      <c r="I19" s="1218">
        <v>6</v>
      </c>
      <c r="J19" s="1218">
        <v>1170</v>
      </c>
      <c r="K19" s="577">
        <v>1000</v>
      </c>
      <c r="L19" s="1220">
        <v>82</v>
      </c>
      <c r="M19" s="1221">
        <v>49</v>
      </c>
      <c r="N19" s="1211">
        <v>60</v>
      </c>
      <c r="O19" s="1218">
        <v>63</v>
      </c>
      <c r="P19" s="1218">
        <v>25</v>
      </c>
      <c r="Q19" s="1212">
        <v>40</v>
      </c>
      <c r="R19" s="1218">
        <v>143</v>
      </c>
      <c r="S19" s="1218">
        <v>86</v>
      </c>
      <c r="T19" s="1212">
        <v>60</v>
      </c>
      <c r="U19" s="1222">
        <v>85</v>
      </c>
      <c r="V19" s="1665">
        <v>34</v>
      </c>
      <c r="W19" s="1212">
        <v>40</v>
      </c>
      <c r="X19" s="1218">
        <v>1262</v>
      </c>
      <c r="Y19" s="1214">
        <v>65</v>
      </c>
    </row>
    <row r="20" spans="1:25" ht="24.9" customHeight="1" thickBot="1" x14ac:dyDescent="0.25">
      <c r="A20" s="1844"/>
      <c r="B20" s="298" t="s">
        <v>390</v>
      </c>
      <c r="C20" s="1215">
        <v>1704</v>
      </c>
      <c r="D20" s="1212">
        <v>878</v>
      </c>
      <c r="E20" s="1212">
        <v>52</v>
      </c>
      <c r="F20" s="1212">
        <v>5751</v>
      </c>
      <c r="G20" s="1208">
        <v>655</v>
      </c>
      <c r="H20" s="1210">
        <v>116</v>
      </c>
      <c r="I20" s="1212">
        <v>7</v>
      </c>
      <c r="J20" s="1207">
        <v>800</v>
      </c>
      <c r="K20" s="1208">
        <v>690</v>
      </c>
      <c r="L20" s="1209">
        <v>60</v>
      </c>
      <c r="M20" s="1210">
        <v>35</v>
      </c>
      <c r="N20" s="1211">
        <v>58</v>
      </c>
      <c r="O20" s="1212">
        <v>90</v>
      </c>
      <c r="P20" s="1212">
        <v>34</v>
      </c>
      <c r="Q20" s="1212">
        <v>38</v>
      </c>
      <c r="R20" s="1212">
        <v>82</v>
      </c>
      <c r="S20" s="1212">
        <v>45</v>
      </c>
      <c r="T20" s="1212">
        <v>55</v>
      </c>
      <c r="U20" s="1213">
        <v>0</v>
      </c>
      <c r="V20" s="1666">
        <v>0</v>
      </c>
      <c r="W20" s="1212">
        <v>0</v>
      </c>
      <c r="X20" s="1212">
        <v>850</v>
      </c>
      <c r="Y20" s="1214">
        <v>50</v>
      </c>
    </row>
    <row r="21" spans="1:25" ht="24.9" customHeight="1" thickBot="1" x14ac:dyDescent="0.25">
      <c r="A21" s="1844"/>
      <c r="B21" s="582" t="s">
        <v>391</v>
      </c>
      <c r="C21" s="1240">
        <v>3882</v>
      </c>
      <c r="D21" s="1241">
        <v>2291</v>
      </c>
      <c r="E21" s="1212">
        <v>59</v>
      </c>
      <c r="F21" s="1208">
        <v>15828</v>
      </c>
      <c r="G21" s="1208">
        <v>691</v>
      </c>
      <c r="H21" s="1208">
        <v>388</v>
      </c>
      <c r="I21" s="236">
        <v>10</v>
      </c>
      <c r="J21" s="1208">
        <v>2330</v>
      </c>
      <c r="K21" s="1242">
        <v>601</v>
      </c>
      <c r="L21" s="1243">
        <v>2.87</v>
      </c>
      <c r="M21" s="1244">
        <v>1.7</v>
      </c>
      <c r="N21" s="1245">
        <v>59</v>
      </c>
      <c r="O21" s="1241">
        <v>124.45</v>
      </c>
      <c r="P21" s="1241">
        <v>49.8</v>
      </c>
      <c r="Q21" s="1241">
        <v>40</v>
      </c>
      <c r="R21" s="1246">
        <v>300.93</v>
      </c>
      <c r="S21" s="1366">
        <v>90.3</v>
      </c>
      <c r="T21" s="1241">
        <v>30</v>
      </c>
      <c r="U21" s="1241">
        <v>177.93</v>
      </c>
      <c r="V21" s="1667">
        <v>106.8</v>
      </c>
      <c r="W21" s="1247">
        <v>60</v>
      </c>
      <c r="X21" s="1241">
        <v>1165</v>
      </c>
      <c r="Y21" s="1248">
        <v>30</v>
      </c>
    </row>
    <row r="22" spans="1:25" ht="24.9" customHeight="1" thickBot="1" x14ac:dyDescent="0.25">
      <c r="A22" s="1844"/>
      <c r="B22" s="1367" t="s">
        <v>302</v>
      </c>
      <c r="C22" s="1215">
        <v>7960</v>
      </c>
      <c r="D22" s="460">
        <v>6925</v>
      </c>
      <c r="E22" s="460">
        <v>87</v>
      </c>
      <c r="F22" s="158">
        <v>45434</v>
      </c>
      <c r="G22" s="1208">
        <v>656</v>
      </c>
      <c r="H22" s="158">
        <v>400</v>
      </c>
      <c r="I22" s="460">
        <v>5</v>
      </c>
      <c r="J22" s="158">
        <v>4000</v>
      </c>
      <c r="K22" s="1208">
        <v>1000</v>
      </c>
      <c r="L22" s="581">
        <v>120</v>
      </c>
      <c r="M22" s="580">
        <v>80</v>
      </c>
      <c r="N22" s="1245">
        <v>67</v>
      </c>
      <c r="O22" s="460">
        <v>215</v>
      </c>
      <c r="P22" s="460">
        <v>30</v>
      </c>
      <c r="Q22" s="1241">
        <v>14</v>
      </c>
      <c r="R22" s="460">
        <v>70</v>
      </c>
      <c r="S22" s="460">
        <v>40</v>
      </c>
      <c r="T22" s="1241">
        <v>57</v>
      </c>
      <c r="U22" s="1213">
        <v>55</v>
      </c>
      <c r="V22" s="1666">
        <v>22</v>
      </c>
      <c r="W22" s="1241">
        <v>40</v>
      </c>
      <c r="X22" s="460">
        <v>5200</v>
      </c>
      <c r="Y22" s="1214">
        <v>65</v>
      </c>
    </row>
    <row r="23" spans="1:25" ht="24.9" customHeight="1" thickBot="1" x14ac:dyDescent="0.25">
      <c r="A23" s="1844"/>
      <c r="B23" s="298" t="s">
        <v>392</v>
      </c>
      <c r="C23" s="1215">
        <v>2173</v>
      </c>
      <c r="D23" s="1212">
        <v>913</v>
      </c>
      <c r="E23" s="1212">
        <v>42</v>
      </c>
      <c r="F23" s="1241">
        <v>5588</v>
      </c>
      <c r="G23" s="1242">
        <v>612</v>
      </c>
      <c r="H23" s="1244">
        <v>522</v>
      </c>
      <c r="I23" s="1212">
        <v>24</v>
      </c>
      <c r="J23" s="1269">
        <v>5218</v>
      </c>
      <c r="K23" s="1208">
        <v>1000</v>
      </c>
      <c r="L23" s="1209">
        <v>138.55000000000001</v>
      </c>
      <c r="M23" s="1210">
        <v>55.42</v>
      </c>
      <c r="N23" s="1211">
        <v>40</v>
      </c>
      <c r="O23" s="1212">
        <v>268.92</v>
      </c>
      <c r="P23" s="1212">
        <v>134.46</v>
      </c>
      <c r="Q23" s="1212">
        <v>50</v>
      </c>
      <c r="R23" s="1212">
        <v>268.8</v>
      </c>
      <c r="S23" s="1212">
        <v>161.28</v>
      </c>
      <c r="T23" s="1212">
        <v>60</v>
      </c>
      <c r="U23" s="1213">
        <v>55.733330000000002</v>
      </c>
      <c r="V23" s="1666">
        <v>33.44</v>
      </c>
      <c r="W23" s="1212">
        <v>60</v>
      </c>
      <c r="X23" s="1212">
        <v>435</v>
      </c>
      <c r="Y23" s="1214">
        <v>20</v>
      </c>
    </row>
    <row r="24" spans="1:25" ht="24.9" customHeight="1" thickBot="1" x14ac:dyDescent="0.25">
      <c r="A24" s="1844"/>
      <c r="B24" s="298" t="s">
        <v>393</v>
      </c>
      <c r="C24" s="1273">
        <v>8851</v>
      </c>
      <c r="D24" s="1270">
        <v>6196</v>
      </c>
      <c r="E24" s="1212">
        <v>70</v>
      </c>
      <c r="F24" s="1274">
        <v>39050</v>
      </c>
      <c r="G24" s="1275">
        <v>630</v>
      </c>
      <c r="H24" s="1276">
        <v>708</v>
      </c>
      <c r="I24" s="1212">
        <v>8</v>
      </c>
      <c r="J24" s="1277">
        <v>8920</v>
      </c>
      <c r="K24" s="1275">
        <v>1260</v>
      </c>
      <c r="L24" s="1278">
        <v>180</v>
      </c>
      <c r="M24" s="1276">
        <v>108</v>
      </c>
      <c r="N24" s="1279">
        <v>60</v>
      </c>
      <c r="O24" s="1270">
        <v>240</v>
      </c>
      <c r="P24" s="1270">
        <v>96</v>
      </c>
      <c r="Q24" s="1271">
        <v>40</v>
      </c>
      <c r="R24" s="1270">
        <v>300</v>
      </c>
      <c r="S24" s="1270">
        <v>180</v>
      </c>
      <c r="T24" s="1271">
        <v>60</v>
      </c>
      <c r="U24" s="1270">
        <v>360</v>
      </c>
      <c r="V24" s="1270">
        <v>215</v>
      </c>
      <c r="W24" s="1271">
        <v>60</v>
      </c>
      <c r="X24" s="1270">
        <v>5050</v>
      </c>
      <c r="Y24" s="1272">
        <v>57</v>
      </c>
    </row>
    <row r="25" spans="1:25" ht="24.9" customHeight="1" thickBot="1" x14ac:dyDescent="0.25">
      <c r="A25" s="1844"/>
      <c r="B25" s="299" t="s">
        <v>303</v>
      </c>
      <c r="C25" s="1215">
        <v>8792</v>
      </c>
      <c r="D25" s="1212">
        <v>6155</v>
      </c>
      <c r="E25" s="1212">
        <v>70</v>
      </c>
      <c r="F25" s="1212">
        <v>40200</v>
      </c>
      <c r="G25" s="1208">
        <v>653</v>
      </c>
      <c r="H25" s="1210">
        <v>1055</v>
      </c>
      <c r="I25" s="1212">
        <v>12</v>
      </c>
      <c r="J25" s="1283">
        <v>11000</v>
      </c>
      <c r="K25" s="1208">
        <v>1043</v>
      </c>
      <c r="L25" s="1284">
        <v>150</v>
      </c>
      <c r="M25" s="1210">
        <v>105</v>
      </c>
      <c r="N25" s="1211">
        <v>70</v>
      </c>
      <c r="O25" s="1212">
        <v>250</v>
      </c>
      <c r="P25" s="1212">
        <v>150</v>
      </c>
      <c r="Q25" s="1212">
        <v>60</v>
      </c>
      <c r="R25" s="1212">
        <v>240</v>
      </c>
      <c r="S25" s="1212">
        <v>96</v>
      </c>
      <c r="T25" s="1212">
        <v>40</v>
      </c>
      <c r="U25" s="1213">
        <v>140</v>
      </c>
      <c r="V25" s="1666">
        <v>84</v>
      </c>
      <c r="W25" s="1212">
        <v>60</v>
      </c>
      <c r="X25" s="1212">
        <v>6200</v>
      </c>
      <c r="Y25" s="1214">
        <v>71</v>
      </c>
    </row>
    <row r="26" spans="1:25" ht="24.9" customHeight="1" thickBot="1" x14ac:dyDescent="0.25">
      <c r="A26" s="1844"/>
      <c r="B26" s="1367" t="s">
        <v>298</v>
      </c>
      <c r="C26" s="1297">
        <v>7331</v>
      </c>
      <c r="D26" s="1368">
        <v>6818</v>
      </c>
      <c r="E26" s="1212">
        <v>93</v>
      </c>
      <c r="F26" s="1368">
        <v>53425.1662</v>
      </c>
      <c r="G26" s="1208">
        <v>784</v>
      </c>
      <c r="H26" s="1369">
        <v>219.93</v>
      </c>
      <c r="I26" s="1212">
        <v>3</v>
      </c>
      <c r="J26" s="1269">
        <v>2200</v>
      </c>
      <c r="K26" s="1208">
        <v>1000</v>
      </c>
      <c r="L26" s="1243">
        <v>280</v>
      </c>
      <c r="M26" s="1244">
        <v>112</v>
      </c>
      <c r="N26" s="1211">
        <v>40</v>
      </c>
      <c r="O26" s="1241">
        <v>367.5</v>
      </c>
      <c r="P26" s="1241">
        <v>147</v>
      </c>
      <c r="Q26" s="1241">
        <v>40</v>
      </c>
      <c r="R26" s="1241">
        <v>2832.5</v>
      </c>
      <c r="S26" s="1241">
        <v>1133</v>
      </c>
      <c r="T26" s="1212">
        <v>40</v>
      </c>
      <c r="U26" s="1247">
        <v>2100</v>
      </c>
      <c r="V26" s="1667">
        <v>840</v>
      </c>
      <c r="W26" s="1212">
        <v>40</v>
      </c>
      <c r="X26" s="1241">
        <v>2565.85</v>
      </c>
      <c r="Y26" s="1214">
        <v>35</v>
      </c>
    </row>
    <row r="27" spans="1:25" ht="24.9" customHeight="1" thickBot="1" x14ac:dyDescent="0.25">
      <c r="A27" s="1844"/>
      <c r="B27" s="298" t="s">
        <v>394</v>
      </c>
      <c r="C27" s="1370">
        <v>6331</v>
      </c>
      <c r="D27" s="1371">
        <v>5381</v>
      </c>
      <c r="E27" s="1212">
        <v>85</v>
      </c>
      <c r="F27" s="1310">
        <v>41918</v>
      </c>
      <c r="G27" s="1208">
        <v>779</v>
      </c>
      <c r="H27" s="1372">
        <v>570</v>
      </c>
      <c r="I27" s="1212">
        <v>9</v>
      </c>
      <c r="J27" s="1373">
        <v>5700</v>
      </c>
      <c r="K27" s="1208">
        <v>1000</v>
      </c>
      <c r="L27" s="1374">
        <v>13.4</v>
      </c>
      <c r="M27" s="1375">
        <v>8</v>
      </c>
      <c r="N27" s="1211">
        <v>60</v>
      </c>
      <c r="O27" s="1219">
        <v>180</v>
      </c>
      <c r="P27" s="1219">
        <v>72</v>
      </c>
      <c r="Q27" s="1212">
        <v>40</v>
      </c>
      <c r="R27" s="1219">
        <v>1150</v>
      </c>
      <c r="S27" s="1219">
        <v>692</v>
      </c>
      <c r="T27" s="1212">
        <v>60</v>
      </c>
      <c r="U27" s="1376">
        <v>860</v>
      </c>
      <c r="V27" s="1668">
        <v>345</v>
      </c>
      <c r="W27" s="1212">
        <v>40</v>
      </c>
      <c r="X27" s="1219">
        <v>1456</v>
      </c>
      <c r="Y27" s="1214">
        <v>23</v>
      </c>
    </row>
    <row r="28" spans="1:25" ht="24.9" customHeight="1" thickBot="1" x14ac:dyDescent="0.25">
      <c r="A28" s="1844"/>
      <c r="B28" s="298" t="s">
        <v>265</v>
      </c>
      <c r="C28" s="1377">
        <v>7007</v>
      </c>
      <c r="D28" s="1378">
        <v>6119</v>
      </c>
      <c r="E28" s="1212">
        <v>87</v>
      </c>
      <c r="F28" s="1379">
        <v>47729</v>
      </c>
      <c r="G28" s="1208">
        <v>780</v>
      </c>
      <c r="H28" s="1380">
        <v>408</v>
      </c>
      <c r="I28" s="1212">
        <v>6</v>
      </c>
      <c r="J28" s="1371">
        <v>4028</v>
      </c>
      <c r="K28" s="1208">
        <v>987</v>
      </c>
      <c r="L28" s="1208">
        <v>117</v>
      </c>
      <c r="M28" s="1381">
        <v>49</v>
      </c>
      <c r="N28" s="1211">
        <v>42</v>
      </c>
      <c r="O28" s="1310">
        <v>36</v>
      </c>
      <c r="P28" s="1310">
        <v>15</v>
      </c>
      <c r="Q28" s="1212">
        <v>42</v>
      </c>
      <c r="R28" s="1310">
        <v>2162</v>
      </c>
      <c r="S28" s="1382">
        <v>816</v>
      </c>
      <c r="T28" s="1212">
        <v>38</v>
      </c>
      <c r="U28" s="1383">
        <v>36</v>
      </c>
      <c r="V28" s="1669">
        <v>14</v>
      </c>
      <c r="W28" s="1212">
        <v>39</v>
      </c>
      <c r="X28" s="1313">
        <v>2958</v>
      </c>
      <c r="Y28" s="1214">
        <v>42</v>
      </c>
    </row>
    <row r="29" spans="1:25" ht="24.9" customHeight="1" thickBot="1" x14ac:dyDescent="0.25">
      <c r="A29" s="1844"/>
      <c r="B29" s="298" t="s">
        <v>304</v>
      </c>
      <c r="C29" s="1297">
        <v>1769</v>
      </c>
      <c r="D29" s="1241">
        <v>1680</v>
      </c>
      <c r="E29" s="1212">
        <v>95</v>
      </c>
      <c r="F29" s="1241">
        <v>10920</v>
      </c>
      <c r="G29" s="1208">
        <v>650</v>
      </c>
      <c r="H29" s="1244">
        <v>53</v>
      </c>
      <c r="I29" s="1212">
        <v>3</v>
      </c>
      <c r="J29" s="1269">
        <v>530</v>
      </c>
      <c r="K29" s="1208">
        <v>1000</v>
      </c>
      <c r="L29" s="1243">
        <v>15</v>
      </c>
      <c r="M29" s="1244">
        <v>3</v>
      </c>
      <c r="N29" s="1211">
        <v>20</v>
      </c>
      <c r="O29" s="1241">
        <v>20</v>
      </c>
      <c r="P29" s="1241">
        <v>4</v>
      </c>
      <c r="Q29" s="1212">
        <v>20</v>
      </c>
      <c r="R29" s="1241">
        <v>115</v>
      </c>
      <c r="S29" s="1241">
        <v>23</v>
      </c>
      <c r="T29" s="1212">
        <v>20</v>
      </c>
      <c r="U29" s="1247">
        <v>88</v>
      </c>
      <c r="V29" s="1667">
        <v>22</v>
      </c>
      <c r="W29" s="1212">
        <v>25</v>
      </c>
      <c r="X29" s="1241">
        <v>1149</v>
      </c>
      <c r="Y29" s="1214">
        <v>65</v>
      </c>
    </row>
    <row r="30" spans="1:25" ht="24.9" customHeight="1" thickBot="1" x14ac:dyDescent="0.25">
      <c r="A30" s="1844"/>
      <c r="B30" s="298" t="s">
        <v>305</v>
      </c>
      <c r="C30" s="1301">
        <v>3378</v>
      </c>
      <c r="D30" s="1302">
        <v>5716</v>
      </c>
      <c r="E30" s="1212">
        <v>98</v>
      </c>
      <c r="F30" s="1302">
        <v>44000</v>
      </c>
      <c r="G30" s="1208">
        <v>770</v>
      </c>
      <c r="H30" s="1303">
        <v>655</v>
      </c>
      <c r="I30" s="1212">
        <v>11</v>
      </c>
      <c r="J30" s="1304">
        <v>4950</v>
      </c>
      <c r="K30" s="1208">
        <v>756</v>
      </c>
      <c r="L30" s="1284">
        <v>167</v>
      </c>
      <c r="M30" s="1303">
        <v>100</v>
      </c>
      <c r="N30" s="1211">
        <v>60</v>
      </c>
      <c r="O30" s="1302">
        <v>127</v>
      </c>
      <c r="P30" s="1302">
        <v>76</v>
      </c>
      <c r="Q30" s="1212">
        <v>60</v>
      </c>
      <c r="R30" s="1302">
        <v>120</v>
      </c>
      <c r="S30" s="1302">
        <v>96</v>
      </c>
      <c r="T30" s="1212">
        <v>80</v>
      </c>
      <c r="U30" s="1305">
        <v>194</v>
      </c>
      <c r="V30" s="1670">
        <v>155</v>
      </c>
      <c r="W30" s="1212">
        <v>80</v>
      </c>
      <c r="X30" s="1219">
        <v>2700</v>
      </c>
      <c r="Y30" s="1214">
        <v>46</v>
      </c>
    </row>
    <row r="31" spans="1:25" ht="24.9" customHeight="1" thickBot="1" x14ac:dyDescent="0.25">
      <c r="A31" s="1844"/>
      <c r="B31" s="219" t="s">
        <v>395</v>
      </c>
      <c r="C31" s="1309">
        <v>519</v>
      </c>
      <c r="D31" s="1310">
        <v>498</v>
      </c>
      <c r="E31" s="1212">
        <v>96</v>
      </c>
      <c r="F31" s="1310">
        <v>3598</v>
      </c>
      <c r="G31" s="1208">
        <v>722</v>
      </c>
      <c r="H31" s="1311">
        <v>44.75</v>
      </c>
      <c r="I31" s="1212">
        <v>9</v>
      </c>
      <c r="J31" s="1208">
        <v>447.5</v>
      </c>
      <c r="K31" s="1208">
        <v>1000</v>
      </c>
      <c r="L31" s="1208">
        <v>1</v>
      </c>
      <c r="M31" s="1311">
        <v>0.1</v>
      </c>
      <c r="N31" s="1211">
        <v>10</v>
      </c>
      <c r="O31" s="1310">
        <v>16</v>
      </c>
      <c r="P31" s="1310">
        <v>3.7</v>
      </c>
      <c r="Q31" s="1212">
        <v>23</v>
      </c>
      <c r="R31" s="1310">
        <v>61.1</v>
      </c>
      <c r="S31" s="1310">
        <v>18.3</v>
      </c>
      <c r="T31" s="1212">
        <v>30</v>
      </c>
      <c r="U31" s="1312">
        <v>0</v>
      </c>
      <c r="V31" s="1671">
        <v>0</v>
      </c>
      <c r="W31" s="1212">
        <v>0</v>
      </c>
      <c r="X31" s="1313">
        <v>472</v>
      </c>
      <c r="Y31" s="1214">
        <v>91</v>
      </c>
    </row>
    <row r="32" spans="1:25" ht="24.9" customHeight="1" thickBot="1" x14ac:dyDescent="0.25">
      <c r="A32" s="1845"/>
      <c r="B32" s="680" t="s">
        <v>306</v>
      </c>
      <c r="C32" s="1315">
        <v>3690</v>
      </c>
      <c r="D32" s="1316">
        <v>3321</v>
      </c>
      <c r="E32" s="1316">
        <v>90</v>
      </c>
      <c r="F32" s="1316">
        <v>19926</v>
      </c>
      <c r="G32" s="1317">
        <v>600</v>
      </c>
      <c r="H32" s="1316">
        <v>332</v>
      </c>
      <c r="I32" s="1316">
        <v>9</v>
      </c>
      <c r="J32" s="1316">
        <v>3320</v>
      </c>
      <c r="K32" s="1317">
        <v>1000</v>
      </c>
      <c r="L32" s="1317">
        <v>58</v>
      </c>
      <c r="M32" s="1318">
        <v>58</v>
      </c>
      <c r="N32" s="1319">
        <v>100</v>
      </c>
      <c r="O32" s="1315">
        <v>28.48</v>
      </c>
      <c r="P32" s="1316">
        <v>28.48</v>
      </c>
      <c r="Q32" s="1320">
        <v>100</v>
      </c>
      <c r="R32" s="1316">
        <v>84</v>
      </c>
      <c r="S32" s="1316">
        <v>50.1</v>
      </c>
      <c r="T32" s="1320">
        <v>60</v>
      </c>
      <c r="U32" s="1321">
        <v>34</v>
      </c>
      <c r="V32" s="1672">
        <v>17.04</v>
      </c>
      <c r="W32" s="1320">
        <v>50</v>
      </c>
      <c r="X32" s="1316">
        <v>3321</v>
      </c>
      <c r="Y32" s="1322">
        <v>90</v>
      </c>
    </row>
    <row r="33" spans="1:25" x14ac:dyDescent="0.2">
      <c r="A33" s="157"/>
      <c r="B33" s="350"/>
      <c r="C33" s="157"/>
      <c r="D33" s="157"/>
      <c r="E33" s="157"/>
      <c r="F33" s="157"/>
      <c r="G33" s="157"/>
      <c r="H33" s="157"/>
      <c r="I33" s="157"/>
      <c r="J33" s="157"/>
      <c r="K33" s="157"/>
      <c r="L33" s="157"/>
      <c r="M33" s="157"/>
      <c r="N33" s="157"/>
      <c r="O33" s="157"/>
      <c r="P33" s="157"/>
      <c r="Q33" s="157"/>
      <c r="R33" s="157"/>
      <c r="S33" s="157"/>
      <c r="T33" s="157"/>
      <c r="U33" s="157"/>
      <c r="V33" s="1673"/>
      <c r="W33" s="157"/>
      <c r="X33" s="157"/>
      <c r="Y33" s="157"/>
    </row>
    <row r="34" spans="1:25" x14ac:dyDescent="0.2">
      <c r="A34" s="438"/>
      <c r="B34" s="314"/>
    </row>
    <row r="35" spans="1:25" x14ac:dyDescent="0.2">
      <c r="A35" s="438"/>
      <c r="B35" s="314"/>
      <c r="C35" s="438"/>
      <c r="D35" s="438"/>
      <c r="E35" s="438"/>
      <c r="F35" s="438"/>
      <c r="G35" s="438"/>
      <c r="H35" s="438"/>
      <c r="I35" s="438"/>
      <c r="J35" s="438"/>
      <c r="K35" s="438"/>
      <c r="L35" s="438"/>
      <c r="M35" s="438"/>
      <c r="N35" s="438"/>
      <c r="O35" s="438"/>
      <c r="P35" s="438"/>
      <c r="Q35" s="438"/>
      <c r="R35" s="438"/>
      <c r="S35" s="438"/>
      <c r="T35" s="438"/>
      <c r="U35" s="438"/>
      <c r="V35" s="1675"/>
      <c r="W35" s="438"/>
      <c r="X35" s="438"/>
      <c r="Y35" s="438"/>
    </row>
    <row r="36" spans="1:25" x14ac:dyDescent="0.2">
      <c r="A36" s="438"/>
      <c r="B36" s="314"/>
      <c r="C36" s="438"/>
      <c r="D36" s="438"/>
      <c r="E36" s="438"/>
      <c r="F36" s="438"/>
      <c r="G36" s="438"/>
      <c r="H36" s="438"/>
      <c r="I36" s="438"/>
      <c r="J36" s="438"/>
      <c r="K36" s="438"/>
      <c r="L36" s="438"/>
      <c r="M36" s="438"/>
      <c r="N36" s="438"/>
      <c r="O36" s="438"/>
      <c r="P36" s="438"/>
      <c r="Q36" s="438"/>
      <c r="R36" s="438"/>
      <c r="S36" s="438"/>
      <c r="T36" s="438"/>
      <c r="U36" s="438"/>
      <c r="V36" s="1675"/>
      <c r="W36" s="438"/>
      <c r="X36" s="438"/>
      <c r="Y36" s="438"/>
    </row>
    <row r="37" spans="1:25" x14ac:dyDescent="0.2">
      <c r="A37" s="438"/>
      <c r="B37" s="314"/>
      <c r="C37" s="438"/>
      <c r="D37" s="438"/>
      <c r="E37" s="438"/>
      <c r="F37" s="438"/>
      <c r="G37" s="438"/>
      <c r="H37" s="438"/>
      <c r="I37" s="438"/>
      <c r="J37" s="438"/>
      <c r="K37" s="438"/>
      <c r="L37" s="438"/>
      <c r="M37" s="438"/>
      <c r="N37" s="438"/>
      <c r="O37" s="438"/>
      <c r="P37" s="438"/>
      <c r="Q37" s="438"/>
      <c r="R37" s="438"/>
      <c r="S37" s="438"/>
      <c r="T37" s="438"/>
      <c r="U37" s="438"/>
      <c r="V37" s="1675"/>
      <c r="W37" s="438"/>
      <c r="X37" s="438"/>
      <c r="Y37" s="438"/>
    </row>
    <row r="38" spans="1:25" x14ac:dyDescent="0.2">
      <c r="A38" s="438"/>
      <c r="B38" s="314"/>
      <c r="C38" s="438"/>
      <c r="D38" s="438"/>
      <c r="E38" s="438"/>
      <c r="F38" s="438"/>
      <c r="G38" s="438"/>
      <c r="H38" s="438"/>
      <c r="I38" s="438"/>
      <c r="J38" s="438"/>
      <c r="K38" s="438"/>
      <c r="L38" s="438"/>
      <c r="M38" s="438"/>
      <c r="N38" s="438"/>
      <c r="O38" s="438"/>
      <c r="P38" s="438"/>
      <c r="Q38" s="438"/>
      <c r="R38" s="438"/>
      <c r="S38" s="438"/>
      <c r="T38" s="438"/>
      <c r="U38" s="438"/>
      <c r="V38" s="1675"/>
      <c r="W38" s="438"/>
      <c r="X38" s="438"/>
      <c r="Y38" s="438"/>
    </row>
    <row r="39" spans="1:25" x14ac:dyDescent="0.2">
      <c r="C39" s="438"/>
      <c r="D39" s="438"/>
      <c r="E39" s="438"/>
      <c r="F39" s="438"/>
      <c r="G39" s="438"/>
      <c r="H39" s="438"/>
      <c r="I39" s="438"/>
      <c r="J39" s="438"/>
      <c r="K39" s="438"/>
      <c r="L39" s="438"/>
      <c r="M39" s="438"/>
      <c r="N39" s="438"/>
      <c r="O39" s="438"/>
      <c r="P39" s="438"/>
      <c r="Q39" s="438"/>
      <c r="R39" s="438"/>
      <c r="S39" s="438"/>
      <c r="T39" s="438"/>
      <c r="U39" s="438"/>
      <c r="V39" s="1675"/>
      <c r="W39" s="438"/>
      <c r="X39" s="438"/>
      <c r="Y39" s="438"/>
    </row>
  </sheetData>
  <mergeCells count="20">
    <mergeCell ref="X3:Y3"/>
    <mergeCell ref="A19:A32"/>
    <mergeCell ref="A8:B8"/>
    <mergeCell ref="A9:B9"/>
    <mergeCell ref="A10:B10"/>
    <mergeCell ref="A11:B11"/>
    <mergeCell ref="A12:A18"/>
    <mergeCell ref="A1:K1"/>
    <mergeCell ref="D4:G4"/>
    <mergeCell ref="D3:K3"/>
    <mergeCell ref="L3:W3"/>
    <mergeCell ref="L4:N4"/>
    <mergeCell ref="O4:Q4"/>
    <mergeCell ref="R4:T4"/>
    <mergeCell ref="U4:W4"/>
    <mergeCell ref="A3:B7"/>
    <mergeCell ref="H4:K4"/>
    <mergeCell ref="Q5:Q7"/>
    <mergeCell ref="T5:T7"/>
    <mergeCell ref="W5:W7"/>
  </mergeCells>
  <phoneticPr fontId="5"/>
  <printOptions horizontalCentered="1"/>
  <pageMargins left="0.59055118110236227" right="0.59055118110236227" top="0.59055118110236227" bottom="0.39370078740157483" header="0.51181102362204722" footer="0.31496062992125984"/>
  <pageSetup paperSize="9" scale="85" firstPageNumber="18" pageOrder="overThenDown" orientation="portrait" useFirstPageNumber="1" r:id="rId1"/>
  <headerFooter scaleWithDoc="0">
    <oddFooter>&amp;C&amp;14&amp;P</oddFooter>
  </headerFooter>
  <rowBreaks count="1" manualBreakCount="1">
    <brk id="66" max="16383" man="1"/>
  </rowBreaks>
  <colBreaks count="1" manualBreakCount="1">
    <brk id="1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F78"/>
  <sheetViews>
    <sheetView view="pageBreakPreview" zoomScaleNormal="75" workbookViewId="0">
      <pane xSplit="2" ySplit="8" topLeftCell="C9"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2.88671875" style="162" bestFit="1" customWidth="1"/>
    <col min="2" max="2" width="8.6640625" style="162" customWidth="1"/>
    <col min="3" max="5" width="9.33203125" style="162" customWidth="1"/>
    <col min="6" max="14" width="5" style="162" customWidth="1"/>
    <col min="15" max="15" width="7.44140625" style="162" bestFit="1" customWidth="1"/>
    <col min="16" max="16" width="10.44140625" style="162" bestFit="1" customWidth="1"/>
    <col min="17" max="17" width="3.21875" style="162" customWidth="1"/>
    <col min="18" max="18" width="8.21875" style="357" customWidth="1"/>
    <col min="19" max="19" width="8.33203125" style="162" customWidth="1"/>
    <col min="20" max="20" width="7.88671875" style="162" customWidth="1"/>
    <col min="21" max="21" width="8.33203125" style="162" customWidth="1"/>
    <col min="22" max="22" width="8.44140625" style="162" customWidth="1"/>
    <col min="23" max="23" width="9.88671875" style="162" customWidth="1"/>
    <col min="24" max="24" width="8" style="162" customWidth="1"/>
    <col min="25" max="25" width="10.77734375" style="162" customWidth="1"/>
    <col min="26" max="26" width="11.77734375" style="162" customWidth="1"/>
    <col min="27" max="27" width="10.21875" style="162" customWidth="1"/>
    <col min="28" max="28" width="11.109375" style="162" customWidth="1"/>
    <col min="29" max="29" width="9.77734375" style="162" customWidth="1"/>
    <col min="30" max="30" width="7.6640625" style="162" customWidth="1"/>
    <col min="31" max="31" width="10.77734375" style="162" customWidth="1"/>
    <col min="32" max="32" width="7.6640625" style="162" customWidth="1"/>
    <col min="33" max="33" width="9.77734375" style="162" customWidth="1"/>
    <col min="34" max="34" width="7.6640625" style="162" customWidth="1"/>
    <col min="35" max="35" width="9.77734375" style="162" customWidth="1"/>
    <col min="36" max="36" width="7.6640625" style="162" customWidth="1"/>
    <col min="37" max="37" width="10" style="162" customWidth="1"/>
    <col min="38" max="38" width="7.6640625" style="162" customWidth="1"/>
    <col min="39" max="39" width="10.109375" style="162" customWidth="1"/>
    <col min="40" max="40" width="7.6640625" style="162" customWidth="1"/>
    <col min="41" max="41" width="12" style="162" customWidth="1"/>
    <col min="42" max="42" width="7.6640625" style="162" customWidth="1"/>
    <col min="43" max="43" width="12.109375" style="162" customWidth="1"/>
    <col min="44" max="44" width="11.44140625" style="162" customWidth="1"/>
    <col min="45" max="46" width="7.6640625" style="162" customWidth="1"/>
    <col min="47" max="47" width="11.6640625" style="162" customWidth="1"/>
    <col min="48" max="48" width="7.6640625" style="162" customWidth="1"/>
    <col min="49" max="49" width="10" style="162" customWidth="1"/>
    <col min="50" max="50" width="7.6640625" style="162" customWidth="1"/>
    <col min="51" max="51" width="7.77734375" style="162" customWidth="1"/>
    <col min="52" max="52" width="7" style="162" customWidth="1"/>
    <col min="53" max="53" width="9.88671875" style="162" customWidth="1"/>
    <col min="54" max="54" width="6.77734375" style="162" customWidth="1"/>
    <col min="55" max="55" width="11.21875" style="162" customWidth="1"/>
    <col min="56" max="56" width="7" style="162" customWidth="1"/>
    <col min="57" max="57" width="9.21875" style="162" customWidth="1"/>
    <col min="58" max="58" width="7.77734375" style="162" customWidth="1"/>
    <col min="59" max="59" width="3.44140625" style="162" customWidth="1"/>
    <col min="60" max="16384" width="13.33203125" style="162"/>
  </cols>
  <sheetData>
    <row r="1" spans="1:58" x14ac:dyDescent="0.2">
      <c r="A1" s="1874" t="s">
        <v>396</v>
      </c>
      <c r="B1" s="1874"/>
      <c r="C1" s="1874"/>
      <c r="D1" s="1874"/>
      <c r="E1" s="1874"/>
      <c r="F1" s="1874"/>
      <c r="G1" s="1874"/>
      <c r="H1" s="1874"/>
      <c r="I1" s="1874"/>
      <c r="J1" s="1874"/>
      <c r="K1" s="1874"/>
      <c r="L1" s="1874"/>
      <c r="M1" s="1874"/>
      <c r="N1" s="1874"/>
      <c r="O1" s="1874"/>
      <c r="P1" s="1874"/>
      <c r="Q1" s="401"/>
      <c r="R1" s="584"/>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163"/>
      <c r="BB1" s="163"/>
      <c r="BC1" s="163"/>
      <c r="BD1" s="163"/>
      <c r="BE1" s="163"/>
      <c r="BF1" s="163"/>
    </row>
    <row r="2" spans="1:58" x14ac:dyDescent="0.2">
      <c r="B2" s="585"/>
      <c r="C2" s="585"/>
      <c r="D2" s="585"/>
      <c r="E2" s="156"/>
      <c r="F2" s="156"/>
      <c r="G2" s="1876"/>
      <c r="H2" s="1876"/>
      <c r="I2" s="156"/>
      <c r="J2" s="156"/>
      <c r="K2" s="156"/>
      <c r="L2" s="156"/>
      <c r="M2" s="156"/>
      <c r="N2" s="156"/>
      <c r="O2" s="156"/>
      <c r="P2" s="156"/>
      <c r="Q2" s="156"/>
      <c r="R2" s="434"/>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401"/>
      <c r="AZ2" s="401"/>
      <c r="BA2" s="163"/>
      <c r="BB2" s="163"/>
      <c r="BC2" s="163"/>
      <c r="BD2" s="163"/>
      <c r="BE2" s="163"/>
      <c r="BF2" s="163"/>
    </row>
    <row r="3" spans="1:58" ht="16.8" thickBot="1" x14ac:dyDescent="0.25">
      <c r="B3" s="1875" t="s">
        <v>397</v>
      </c>
      <c r="C3" s="1875"/>
      <c r="D3" s="1875"/>
      <c r="E3" s="156"/>
      <c r="F3" s="156"/>
      <c r="G3" s="586"/>
      <c r="H3" s="586"/>
      <c r="I3" s="156"/>
      <c r="J3" s="156"/>
      <c r="K3" s="156"/>
      <c r="L3" s="156"/>
      <c r="M3" s="156"/>
      <c r="N3" s="156"/>
      <c r="O3" s="156"/>
      <c r="P3" s="156"/>
      <c r="Q3" s="156"/>
      <c r="R3" s="434"/>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401"/>
      <c r="AZ3" s="401"/>
      <c r="BA3" s="163"/>
      <c r="BB3" s="163"/>
      <c r="BC3" s="163"/>
      <c r="BD3" s="163"/>
      <c r="BE3" s="163"/>
      <c r="BF3" s="163"/>
    </row>
    <row r="4" spans="1:58" ht="18" customHeight="1" x14ac:dyDescent="0.2">
      <c r="A4" s="1834" t="s">
        <v>284</v>
      </c>
      <c r="B4" s="1835"/>
      <c r="C4" s="587"/>
      <c r="D4" s="587"/>
      <c r="E4" s="1880" t="s">
        <v>398</v>
      </c>
      <c r="F4" s="1881"/>
      <c r="G4" s="1881"/>
      <c r="H4" s="1881"/>
      <c r="I4" s="1881"/>
      <c r="J4" s="1881"/>
      <c r="K4" s="1881"/>
      <c r="L4" s="1881"/>
      <c r="M4" s="1881"/>
      <c r="N4" s="1881"/>
      <c r="O4" s="588"/>
      <c r="P4" s="589"/>
    </row>
    <row r="5" spans="1:58" ht="18" customHeight="1" x14ac:dyDescent="0.2">
      <c r="A5" s="1836"/>
      <c r="B5" s="1837"/>
      <c r="C5" s="590" t="s">
        <v>399</v>
      </c>
      <c r="D5" s="590" t="s">
        <v>400</v>
      </c>
      <c r="E5" s="591" t="s">
        <v>140</v>
      </c>
      <c r="F5" s="592"/>
      <c r="G5" s="1851" t="s">
        <v>401</v>
      </c>
      <c r="H5" s="1852"/>
      <c r="I5" s="1852"/>
      <c r="J5" s="1852"/>
      <c r="K5" s="1852"/>
      <c r="L5" s="1852"/>
      <c r="M5" s="1852"/>
      <c r="N5" s="1852"/>
      <c r="O5" s="593" t="s">
        <v>402</v>
      </c>
      <c r="P5" s="594" t="s">
        <v>141</v>
      </c>
    </row>
    <row r="6" spans="1:58" ht="18" customHeight="1" x14ac:dyDescent="0.2">
      <c r="A6" s="1836"/>
      <c r="B6" s="1837"/>
      <c r="C6" s="590" t="s">
        <v>403</v>
      </c>
      <c r="D6" s="590" t="s">
        <v>148</v>
      </c>
      <c r="E6" s="595" t="s">
        <v>6</v>
      </c>
      <c r="F6" s="596" t="s">
        <v>142</v>
      </c>
      <c r="G6" s="597" t="s">
        <v>404</v>
      </c>
      <c r="H6" s="1851" t="s">
        <v>405</v>
      </c>
      <c r="I6" s="1852"/>
      <c r="J6" s="1853"/>
      <c r="K6" s="1851" t="s">
        <v>406</v>
      </c>
      <c r="L6" s="1852"/>
      <c r="M6" s="1853"/>
      <c r="N6" s="591" t="s">
        <v>407</v>
      </c>
      <c r="O6" s="593"/>
      <c r="P6" s="598" t="s">
        <v>147</v>
      </c>
    </row>
    <row r="7" spans="1:58" ht="18" customHeight="1" x14ac:dyDescent="0.2">
      <c r="A7" s="1836"/>
      <c r="B7" s="1837"/>
      <c r="C7" s="590"/>
      <c r="D7" s="599"/>
      <c r="E7" s="600"/>
      <c r="F7" s="596" t="s">
        <v>6</v>
      </c>
      <c r="G7" s="595" t="s">
        <v>408</v>
      </c>
      <c r="H7" s="595" t="s">
        <v>149</v>
      </c>
      <c r="I7" s="596" t="s">
        <v>150</v>
      </c>
      <c r="J7" s="597" t="s">
        <v>5</v>
      </c>
      <c r="K7" s="597" t="s">
        <v>409</v>
      </c>
      <c r="L7" s="597" t="s">
        <v>410</v>
      </c>
      <c r="M7" s="597" t="s">
        <v>5</v>
      </c>
      <c r="N7" s="601"/>
      <c r="O7" s="602"/>
      <c r="P7" s="603"/>
    </row>
    <row r="8" spans="1:58" ht="18" customHeight="1" thickBot="1" x14ac:dyDescent="0.25">
      <c r="A8" s="1855"/>
      <c r="B8" s="1856"/>
      <c r="C8" s="604" t="s">
        <v>151</v>
      </c>
      <c r="D8" s="604" t="s">
        <v>151</v>
      </c>
      <c r="E8" s="604" t="s">
        <v>151</v>
      </c>
      <c r="F8" s="604" t="s">
        <v>152</v>
      </c>
      <c r="G8" s="604"/>
      <c r="H8" s="604"/>
      <c r="I8" s="604"/>
      <c r="J8" s="604"/>
      <c r="K8" s="604"/>
      <c r="L8" s="604"/>
      <c r="M8" s="604"/>
      <c r="N8" s="605"/>
      <c r="O8" s="606" t="s">
        <v>151</v>
      </c>
      <c r="P8" s="607" t="s">
        <v>151</v>
      </c>
    </row>
    <row r="9" spans="1:58" ht="24.9" customHeight="1" thickBot="1" x14ac:dyDescent="0.25">
      <c r="A9" s="1857" t="s">
        <v>296</v>
      </c>
      <c r="B9" s="1858"/>
      <c r="C9" s="608">
        <f>SUM(C10:C12)</f>
        <v>366998</v>
      </c>
      <c r="D9" s="608">
        <f>SUM(D10:D12)</f>
        <v>459069.95</v>
      </c>
      <c r="E9" s="608">
        <f>SUM(E10:E12)</f>
        <v>452348.85800000001</v>
      </c>
      <c r="F9" s="608">
        <f>ROUND(E9/D9*100,0)</f>
        <v>99</v>
      </c>
      <c r="G9" s="609">
        <f t="shared" ref="G9:I19" si="0">ROUND(G54/$E54*100,0)</f>
        <v>78</v>
      </c>
      <c r="H9" s="608">
        <f t="shared" si="0"/>
        <v>7</v>
      </c>
      <c r="I9" s="608">
        <f t="shared" si="0"/>
        <v>4</v>
      </c>
      <c r="J9" s="608">
        <f>SUM(H9:I9)</f>
        <v>11</v>
      </c>
      <c r="K9" s="608">
        <f t="shared" ref="K9:L19" si="1">ROUND(K54/$E54*100,0)</f>
        <v>7</v>
      </c>
      <c r="L9" s="608">
        <f t="shared" si="1"/>
        <v>4</v>
      </c>
      <c r="M9" s="609">
        <f>SUM(K9:L9)</f>
        <v>11</v>
      </c>
      <c r="N9" s="610">
        <f>ROUND(N54/$E54*100,0)</f>
        <v>0</v>
      </c>
      <c r="O9" s="611">
        <f>SUM(O10:O12)</f>
        <v>2175</v>
      </c>
      <c r="P9" s="612">
        <f>SUM(P10:P12)</f>
        <v>4548</v>
      </c>
      <c r="R9" s="238"/>
    </row>
    <row r="10" spans="1:58" ht="24.9" customHeight="1" x14ac:dyDescent="0.2">
      <c r="A10" s="1859" t="s">
        <v>297</v>
      </c>
      <c r="B10" s="1734"/>
      <c r="C10" s="301">
        <f>SUM(C13:C15)</f>
        <v>190997</v>
      </c>
      <c r="D10" s="301">
        <f>SUM(D13:D15)</f>
        <v>229911.8</v>
      </c>
      <c r="E10" s="301">
        <f>SUM(E13:E15)</f>
        <v>224722.6</v>
      </c>
      <c r="F10" s="301">
        <f t="shared" ref="F10:F19" si="2">ROUND(E10/D10*100,0)</f>
        <v>98</v>
      </c>
      <c r="G10" s="302">
        <f t="shared" si="0"/>
        <v>73</v>
      </c>
      <c r="H10" s="613">
        <f t="shared" si="0"/>
        <v>7</v>
      </c>
      <c r="I10" s="613">
        <f t="shared" si="0"/>
        <v>6</v>
      </c>
      <c r="J10" s="613">
        <f t="shared" ref="J10:J19" si="3">SUM(H10:I10)</f>
        <v>13</v>
      </c>
      <c r="K10" s="614">
        <f t="shared" si="1"/>
        <v>9</v>
      </c>
      <c r="L10" s="301">
        <f t="shared" si="1"/>
        <v>5</v>
      </c>
      <c r="M10" s="302">
        <f t="shared" ref="M10:M18" si="4">SUM(K10:L10)</f>
        <v>14</v>
      </c>
      <c r="N10" s="304">
        <f>ROUND(N55/$E55*100,0)</f>
        <v>0</v>
      </c>
      <c r="O10" s="305">
        <f>SUM(O13:O15)</f>
        <v>875</v>
      </c>
      <c r="P10" s="306">
        <f>SUM(P13:P15)</f>
        <v>4314</v>
      </c>
      <c r="R10" s="238"/>
    </row>
    <row r="11" spans="1:58" ht="24.9" customHeight="1" x14ac:dyDescent="0.2">
      <c r="A11" s="1860" t="s">
        <v>298</v>
      </c>
      <c r="B11" s="1725"/>
      <c r="C11" s="303">
        <f>SUM(C16:C17)</f>
        <v>135726</v>
      </c>
      <c r="D11" s="303">
        <f>SUM(D16:D17)</f>
        <v>171782.40000000002</v>
      </c>
      <c r="E11" s="303">
        <f>SUM(E16:E17)</f>
        <v>170480.258</v>
      </c>
      <c r="F11" s="303">
        <f t="shared" si="2"/>
        <v>99</v>
      </c>
      <c r="G11" s="615">
        <f t="shared" si="0"/>
        <v>84</v>
      </c>
      <c r="H11" s="541">
        <f>ROUND(H56/$E56*100,0)</f>
        <v>6</v>
      </c>
      <c r="I11" s="541">
        <f t="shared" si="0"/>
        <v>3</v>
      </c>
      <c r="J11" s="541">
        <f t="shared" si="3"/>
        <v>9</v>
      </c>
      <c r="K11" s="541">
        <f t="shared" si="1"/>
        <v>5</v>
      </c>
      <c r="L11" s="318">
        <f t="shared" si="1"/>
        <v>3</v>
      </c>
      <c r="M11" s="318">
        <f t="shared" si="4"/>
        <v>8</v>
      </c>
      <c r="N11" s="344">
        <f t="shared" ref="N11:N19" si="5">ROUND(N56/$E56*100,0)</f>
        <v>0</v>
      </c>
      <c r="O11" s="345">
        <f>SUM(O16:O17)</f>
        <v>1299</v>
      </c>
      <c r="P11" s="346">
        <f>SUM(P16:P17)</f>
        <v>4</v>
      </c>
      <c r="R11" s="238"/>
    </row>
    <row r="12" spans="1:58" ht="24.9" customHeight="1" thickBot="1" x14ac:dyDescent="0.25">
      <c r="A12" s="1854" t="s">
        <v>299</v>
      </c>
      <c r="B12" s="1742"/>
      <c r="C12" s="379">
        <f>SUM(C18:C19)</f>
        <v>40275</v>
      </c>
      <c r="D12" s="379">
        <f>SUM(D18:D19)</f>
        <v>57375.75</v>
      </c>
      <c r="E12" s="379">
        <f>SUM(E18:E19)</f>
        <v>57146</v>
      </c>
      <c r="F12" s="303">
        <f t="shared" si="2"/>
        <v>100</v>
      </c>
      <c r="G12" s="303">
        <f t="shared" si="0"/>
        <v>76</v>
      </c>
      <c r="H12" s="608">
        <f t="shared" si="0"/>
        <v>12</v>
      </c>
      <c r="I12" s="608">
        <f t="shared" si="0"/>
        <v>2</v>
      </c>
      <c r="J12" s="608">
        <f t="shared" si="3"/>
        <v>14</v>
      </c>
      <c r="K12" s="608">
        <f t="shared" si="1"/>
        <v>5</v>
      </c>
      <c r="L12" s="379">
        <f t="shared" si="1"/>
        <v>5</v>
      </c>
      <c r="M12" s="380">
        <f t="shared" si="4"/>
        <v>10</v>
      </c>
      <c r="N12" s="381">
        <f t="shared" si="5"/>
        <v>0</v>
      </c>
      <c r="O12" s="616">
        <f>SUM(O18:O19)</f>
        <v>1</v>
      </c>
      <c r="P12" s="617">
        <f>SUM(P18:P19)</f>
        <v>230</v>
      </c>
      <c r="R12" s="238"/>
    </row>
    <row r="13" spans="1:58" ht="24.9" customHeight="1" x14ac:dyDescent="0.2">
      <c r="A13" s="1871" t="s">
        <v>388</v>
      </c>
      <c r="B13" s="1333" t="s">
        <v>301</v>
      </c>
      <c r="C13" s="1384">
        <f>SUM(C20:C22)</f>
        <v>39757</v>
      </c>
      <c r="D13" s="914">
        <f>SUM(D20:D22)</f>
        <v>50491</v>
      </c>
      <c r="E13" s="914">
        <f>SUM(E20:E22)</f>
        <v>49373</v>
      </c>
      <c r="F13" s="914">
        <f t="shared" si="2"/>
        <v>98</v>
      </c>
      <c r="G13" s="914">
        <f t="shared" si="0"/>
        <v>62</v>
      </c>
      <c r="H13" s="914">
        <f>ROUND(H58/$E58*100,0)</f>
        <v>5</v>
      </c>
      <c r="I13" s="914">
        <f t="shared" si="0"/>
        <v>18</v>
      </c>
      <c r="J13" s="303">
        <f>SUM(H13:I13)</f>
        <v>23</v>
      </c>
      <c r="K13" s="914">
        <f t="shared" si="1"/>
        <v>10</v>
      </c>
      <c r="L13" s="914">
        <f t="shared" si="1"/>
        <v>5</v>
      </c>
      <c r="M13" s="914">
        <f t="shared" si="4"/>
        <v>15</v>
      </c>
      <c r="N13" s="344">
        <f t="shared" si="5"/>
        <v>0</v>
      </c>
      <c r="O13" s="915">
        <f>SUM(O20:O22)</f>
        <v>64</v>
      </c>
      <c r="P13" s="916">
        <f>SUM(P20:P22)</f>
        <v>1054</v>
      </c>
      <c r="R13" s="238"/>
    </row>
    <row r="14" spans="1:58" ht="24.9" customHeight="1" x14ac:dyDescent="0.2">
      <c r="A14" s="1872"/>
      <c r="B14" s="1332" t="s">
        <v>302</v>
      </c>
      <c r="C14" s="303">
        <f>SUM(C23:C25)</f>
        <v>103360</v>
      </c>
      <c r="D14" s="303">
        <f>SUM(D23:D25)</f>
        <v>121964.79999999999</v>
      </c>
      <c r="E14" s="303">
        <f>SUM(E23:E25)</f>
        <v>117893.6</v>
      </c>
      <c r="F14" s="303">
        <f>ROUND(E14/D14*100,0)</f>
        <v>97</v>
      </c>
      <c r="G14" s="318">
        <f t="shared" si="0"/>
        <v>80</v>
      </c>
      <c r="H14" s="303">
        <f t="shared" si="0"/>
        <v>8</v>
      </c>
      <c r="I14" s="303">
        <f t="shared" si="0"/>
        <v>2</v>
      </c>
      <c r="J14" s="303">
        <f t="shared" si="3"/>
        <v>10</v>
      </c>
      <c r="K14" s="303">
        <f t="shared" si="1"/>
        <v>8</v>
      </c>
      <c r="L14" s="303">
        <f t="shared" si="1"/>
        <v>3</v>
      </c>
      <c r="M14" s="318">
        <f t="shared" si="4"/>
        <v>11</v>
      </c>
      <c r="N14" s="344">
        <f t="shared" si="5"/>
        <v>0</v>
      </c>
      <c r="O14" s="345">
        <f>SUM(O23:O25)</f>
        <v>811</v>
      </c>
      <c r="P14" s="346">
        <f>SUM(P23:P25)</f>
        <v>3260</v>
      </c>
      <c r="R14" s="238"/>
    </row>
    <row r="15" spans="1:58" ht="24.9" customHeight="1" x14ac:dyDescent="0.2">
      <c r="A15" s="1872"/>
      <c r="B15" s="1332" t="s">
        <v>303</v>
      </c>
      <c r="C15" s="303">
        <f>SUM(C26)</f>
        <v>47880</v>
      </c>
      <c r="D15" s="303">
        <f>SUM(D26)</f>
        <v>57456</v>
      </c>
      <c r="E15" s="303">
        <f>SUM(E26)</f>
        <v>57456</v>
      </c>
      <c r="F15" s="303">
        <f>ROUND(E15/D15*100,0)</f>
        <v>100</v>
      </c>
      <c r="G15" s="318">
        <f t="shared" si="0"/>
        <v>70</v>
      </c>
      <c r="H15" s="303">
        <f t="shared" si="0"/>
        <v>7</v>
      </c>
      <c r="I15" s="303">
        <f t="shared" si="0"/>
        <v>3</v>
      </c>
      <c r="J15" s="303">
        <f t="shared" si="3"/>
        <v>10</v>
      </c>
      <c r="K15" s="303">
        <f t="shared" si="1"/>
        <v>10</v>
      </c>
      <c r="L15" s="303">
        <f t="shared" si="1"/>
        <v>10</v>
      </c>
      <c r="M15" s="318">
        <f t="shared" si="4"/>
        <v>20</v>
      </c>
      <c r="N15" s="344">
        <f t="shared" si="5"/>
        <v>0</v>
      </c>
      <c r="O15" s="345">
        <f>SUM(O26)</f>
        <v>0</v>
      </c>
      <c r="P15" s="346">
        <f>SUM(P26)</f>
        <v>0</v>
      </c>
      <c r="R15" s="238"/>
    </row>
    <row r="16" spans="1:58" ht="24.9" customHeight="1" x14ac:dyDescent="0.2">
      <c r="A16" s="1872"/>
      <c r="B16" s="1332" t="s">
        <v>298</v>
      </c>
      <c r="C16" s="303">
        <f>SUM(C27:C29)</f>
        <v>125906</v>
      </c>
      <c r="D16" s="303">
        <f>SUM(D27:D29)</f>
        <v>159900.20000000001</v>
      </c>
      <c r="E16" s="303">
        <f>SUM(E27:E29)</f>
        <v>158598.258</v>
      </c>
      <c r="F16" s="303">
        <f t="shared" si="2"/>
        <v>99</v>
      </c>
      <c r="G16" s="318">
        <f t="shared" si="0"/>
        <v>83</v>
      </c>
      <c r="H16" s="303">
        <f t="shared" si="0"/>
        <v>6</v>
      </c>
      <c r="I16" s="303">
        <f t="shared" si="0"/>
        <v>3</v>
      </c>
      <c r="J16" s="303">
        <f t="shared" si="3"/>
        <v>9</v>
      </c>
      <c r="K16" s="303">
        <f t="shared" si="1"/>
        <v>5</v>
      </c>
      <c r="L16" s="303">
        <f t="shared" si="1"/>
        <v>3</v>
      </c>
      <c r="M16" s="318">
        <f t="shared" si="4"/>
        <v>8</v>
      </c>
      <c r="N16" s="344">
        <f t="shared" si="5"/>
        <v>0</v>
      </c>
      <c r="O16" s="345">
        <f>SUM(O27:O29)</f>
        <v>1299</v>
      </c>
      <c r="P16" s="346">
        <f>SUM(P27:P29)</f>
        <v>4</v>
      </c>
      <c r="R16" s="238"/>
    </row>
    <row r="17" spans="1:21" ht="24.9" customHeight="1" x14ac:dyDescent="0.2">
      <c r="A17" s="1872"/>
      <c r="B17" s="1332" t="s">
        <v>304</v>
      </c>
      <c r="C17" s="303">
        <f>SUM(C30)</f>
        <v>9820</v>
      </c>
      <c r="D17" s="303">
        <f>SUM(D30)</f>
        <v>11882.199999999999</v>
      </c>
      <c r="E17" s="303">
        <f>SUM(E30)</f>
        <v>11882</v>
      </c>
      <c r="F17" s="303">
        <f t="shared" si="2"/>
        <v>100</v>
      </c>
      <c r="G17" s="318">
        <f t="shared" si="0"/>
        <v>95</v>
      </c>
      <c r="H17" s="303">
        <f t="shared" si="0"/>
        <v>2</v>
      </c>
      <c r="I17" s="303">
        <f t="shared" si="0"/>
        <v>1</v>
      </c>
      <c r="J17" s="303">
        <f t="shared" si="3"/>
        <v>3</v>
      </c>
      <c r="K17" s="303">
        <f t="shared" si="1"/>
        <v>1</v>
      </c>
      <c r="L17" s="303">
        <f t="shared" si="1"/>
        <v>1</v>
      </c>
      <c r="M17" s="318">
        <f t="shared" si="4"/>
        <v>2</v>
      </c>
      <c r="N17" s="344">
        <f t="shared" si="5"/>
        <v>0</v>
      </c>
      <c r="O17" s="345">
        <f>SUM(O30)</f>
        <v>0</v>
      </c>
      <c r="P17" s="346">
        <f>SUM(P30)</f>
        <v>0</v>
      </c>
      <c r="R17" s="238"/>
    </row>
    <row r="18" spans="1:21" ht="24.9" customHeight="1" x14ac:dyDescent="0.2">
      <c r="A18" s="1872"/>
      <c r="B18" s="1332" t="s">
        <v>305</v>
      </c>
      <c r="C18" s="303">
        <f>SUM(C31:C32)</f>
        <v>20675</v>
      </c>
      <c r="D18" s="303">
        <f>SUM(D31:D32)</f>
        <v>29151.75</v>
      </c>
      <c r="E18" s="303">
        <f>SUM(E31:E32)</f>
        <v>28922</v>
      </c>
      <c r="F18" s="303">
        <f t="shared" si="2"/>
        <v>99</v>
      </c>
      <c r="G18" s="318">
        <f t="shared" si="0"/>
        <v>73</v>
      </c>
      <c r="H18" s="303">
        <f t="shared" si="0"/>
        <v>14</v>
      </c>
      <c r="I18" s="303">
        <f t="shared" si="0"/>
        <v>4</v>
      </c>
      <c r="J18" s="303">
        <f t="shared" si="3"/>
        <v>18</v>
      </c>
      <c r="K18" s="303">
        <f>ROUND(K63/$E63*100,0)</f>
        <v>5</v>
      </c>
      <c r="L18" s="303">
        <f t="shared" si="1"/>
        <v>5</v>
      </c>
      <c r="M18" s="318">
        <f t="shared" si="4"/>
        <v>10</v>
      </c>
      <c r="N18" s="344">
        <f t="shared" si="5"/>
        <v>0</v>
      </c>
      <c r="O18" s="345">
        <f>SUM(O31,O32)</f>
        <v>1</v>
      </c>
      <c r="P18" s="346">
        <f>SUM(P31:P32)</f>
        <v>230</v>
      </c>
      <c r="R18" s="238"/>
    </row>
    <row r="19" spans="1:21" ht="24.9" customHeight="1" thickBot="1" x14ac:dyDescent="0.25">
      <c r="A19" s="1873"/>
      <c r="B19" s="1340" t="s">
        <v>306</v>
      </c>
      <c r="C19" s="379">
        <f>SUM(C33)</f>
        <v>19600</v>
      </c>
      <c r="D19" s="379">
        <f>SUM(D33)</f>
        <v>28224</v>
      </c>
      <c r="E19" s="379">
        <f>SUM(E33)</f>
        <v>28224</v>
      </c>
      <c r="F19" s="379">
        <f t="shared" si="2"/>
        <v>100</v>
      </c>
      <c r="G19" s="380">
        <f t="shared" si="0"/>
        <v>80</v>
      </c>
      <c r="H19" s="379">
        <f t="shared" si="0"/>
        <v>10</v>
      </c>
      <c r="I19" s="379">
        <f t="shared" si="0"/>
        <v>0</v>
      </c>
      <c r="J19" s="379">
        <f t="shared" si="3"/>
        <v>10</v>
      </c>
      <c r="K19" s="379">
        <f>ROUND(K64/$E64*100,0)</f>
        <v>5</v>
      </c>
      <c r="L19" s="379">
        <f t="shared" si="1"/>
        <v>5</v>
      </c>
      <c r="M19" s="380">
        <f>SUM(K19:L19)</f>
        <v>10</v>
      </c>
      <c r="N19" s="381">
        <f t="shared" si="5"/>
        <v>0</v>
      </c>
      <c r="O19" s="616">
        <f>SUM(O33)</f>
        <v>0</v>
      </c>
      <c r="P19" s="617">
        <f>SUM(P33)</f>
        <v>0</v>
      </c>
      <c r="R19" s="238"/>
    </row>
    <row r="20" spans="1:21" ht="24.9" customHeight="1" x14ac:dyDescent="0.2">
      <c r="A20" s="1877" t="s">
        <v>389</v>
      </c>
      <c r="B20" s="384" t="s">
        <v>301</v>
      </c>
      <c r="C20" s="1217">
        <v>9857</v>
      </c>
      <c r="D20" s="914">
        <v>12518</v>
      </c>
      <c r="E20" s="914">
        <v>12518</v>
      </c>
      <c r="F20" s="1223">
        <v>100</v>
      </c>
      <c r="G20" s="1223">
        <v>80</v>
      </c>
      <c r="H20" s="1223">
        <v>6</v>
      </c>
      <c r="I20" s="1223">
        <v>5</v>
      </c>
      <c r="J20" s="1223">
        <v>11</v>
      </c>
      <c r="K20" s="914">
        <v>5</v>
      </c>
      <c r="L20" s="914">
        <v>4</v>
      </c>
      <c r="M20" s="914">
        <v>9</v>
      </c>
      <c r="N20" s="914">
        <v>0</v>
      </c>
      <c r="O20" s="915">
        <v>0</v>
      </c>
      <c r="P20" s="916">
        <v>0</v>
      </c>
      <c r="R20" s="238"/>
    </row>
    <row r="21" spans="1:21" ht="24.9" customHeight="1" x14ac:dyDescent="0.2">
      <c r="A21" s="1878"/>
      <c r="B21" s="299" t="s">
        <v>390</v>
      </c>
      <c r="C21" s="1215">
        <v>8790</v>
      </c>
      <c r="D21" s="386">
        <v>11163.3</v>
      </c>
      <c r="E21" s="386">
        <v>10270</v>
      </c>
      <c r="F21" s="386">
        <v>92</v>
      </c>
      <c r="G21" s="386">
        <v>56</v>
      </c>
      <c r="H21" s="386">
        <v>6</v>
      </c>
      <c r="I21" s="386">
        <v>31</v>
      </c>
      <c r="J21" s="386">
        <v>37</v>
      </c>
      <c r="K21" s="386">
        <v>3</v>
      </c>
      <c r="L21" s="386">
        <v>4</v>
      </c>
      <c r="M21" s="386">
        <v>7</v>
      </c>
      <c r="N21" s="386">
        <v>0</v>
      </c>
      <c r="O21" s="618">
        <v>0</v>
      </c>
      <c r="P21" s="619">
        <v>893</v>
      </c>
      <c r="R21" s="238"/>
    </row>
    <row r="22" spans="1:21" ht="24.9" customHeight="1" x14ac:dyDescent="0.2">
      <c r="A22" s="1878"/>
      <c r="B22" s="620" t="s">
        <v>391</v>
      </c>
      <c r="C22" s="1240">
        <v>21110</v>
      </c>
      <c r="D22" s="621">
        <v>26809.7</v>
      </c>
      <c r="E22" s="621">
        <v>26585</v>
      </c>
      <c r="F22" s="621">
        <v>99.161870517014364</v>
      </c>
      <c r="G22" s="621">
        <v>55</v>
      </c>
      <c r="H22" s="621">
        <v>5</v>
      </c>
      <c r="I22" s="621">
        <v>20</v>
      </c>
      <c r="J22" s="621">
        <v>25</v>
      </c>
      <c r="K22" s="621">
        <v>15</v>
      </c>
      <c r="L22" s="621">
        <v>5</v>
      </c>
      <c r="M22" s="621">
        <v>20</v>
      </c>
      <c r="N22" s="622">
        <v>0</v>
      </c>
      <c r="O22" s="623">
        <v>64</v>
      </c>
      <c r="P22" s="624">
        <v>161</v>
      </c>
      <c r="R22" s="238"/>
    </row>
    <row r="23" spans="1:21" ht="24.9" customHeight="1" x14ac:dyDescent="0.2">
      <c r="A23" s="1878"/>
      <c r="B23" s="299" t="s">
        <v>302</v>
      </c>
      <c r="C23" s="1215">
        <v>44300</v>
      </c>
      <c r="D23" s="235">
        <v>52274</v>
      </c>
      <c r="E23" s="235">
        <v>52013</v>
      </c>
      <c r="F23" s="236">
        <v>100</v>
      </c>
      <c r="G23" s="234">
        <v>91</v>
      </c>
      <c r="H23" s="234">
        <v>1</v>
      </c>
      <c r="I23" s="234">
        <v>1</v>
      </c>
      <c r="J23" s="234">
        <v>2</v>
      </c>
      <c r="K23" s="234">
        <v>5.4</v>
      </c>
      <c r="L23" s="234">
        <v>2</v>
      </c>
      <c r="M23" s="234">
        <v>7</v>
      </c>
      <c r="N23" s="234">
        <v>0</v>
      </c>
      <c r="O23" s="234">
        <v>261</v>
      </c>
      <c r="P23" s="325">
        <v>0</v>
      </c>
      <c r="R23" s="238"/>
    </row>
    <row r="24" spans="1:21" ht="24.9" customHeight="1" x14ac:dyDescent="0.2">
      <c r="A24" s="1878"/>
      <c r="B24" s="299" t="s">
        <v>392</v>
      </c>
      <c r="C24" s="1215">
        <v>11170</v>
      </c>
      <c r="D24" s="235">
        <v>13180.599999999999</v>
      </c>
      <c r="E24" s="235">
        <v>13180.599999999999</v>
      </c>
      <c r="F24" s="235">
        <v>100</v>
      </c>
      <c r="G24" s="222">
        <v>52</v>
      </c>
      <c r="H24" s="222">
        <v>28</v>
      </c>
      <c r="I24" s="222">
        <v>2</v>
      </c>
      <c r="J24" s="222">
        <v>30</v>
      </c>
      <c r="K24" s="222">
        <v>12</v>
      </c>
      <c r="L24" s="222">
        <v>6</v>
      </c>
      <c r="M24" s="222">
        <v>18</v>
      </c>
      <c r="N24" s="222">
        <v>0</v>
      </c>
      <c r="O24" s="625">
        <v>0</v>
      </c>
      <c r="P24" s="389">
        <v>0</v>
      </c>
      <c r="R24" s="238"/>
    </row>
    <row r="25" spans="1:21" ht="24.9" customHeight="1" x14ac:dyDescent="0.2">
      <c r="A25" s="1878"/>
      <c r="B25" s="299" t="s">
        <v>393</v>
      </c>
      <c r="C25" s="1280">
        <v>47890</v>
      </c>
      <c r="D25" s="626">
        <v>56510.2</v>
      </c>
      <c r="E25" s="1281">
        <v>52700</v>
      </c>
      <c r="F25" s="1281">
        <v>93</v>
      </c>
      <c r="G25" s="1281">
        <v>76</v>
      </c>
      <c r="H25" s="911">
        <v>9</v>
      </c>
      <c r="I25" s="911">
        <v>2</v>
      </c>
      <c r="J25" s="911">
        <v>11</v>
      </c>
      <c r="K25" s="911">
        <v>10</v>
      </c>
      <c r="L25" s="911">
        <v>3</v>
      </c>
      <c r="M25" s="911">
        <v>13</v>
      </c>
      <c r="N25" s="912">
        <v>0</v>
      </c>
      <c r="O25" s="965">
        <v>550</v>
      </c>
      <c r="P25" s="967">
        <v>3260</v>
      </c>
      <c r="R25" s="238"/>
    </row>
    <row r="26" spans="1:21" ht="24.9" customHeight="1" x14ac:dyDescent="0.2">
      <c r="A26" s="1878"/>
      <c r="B26" s="299" t="s">
        <v>303</v>
      </c>
      <c r="C26" s="1285">
        <v>47880</v>
      </c>
      <c r="D26" s="234">
        <v>57456</v>
      </c>
      <c r="E26" s="234">
        <v>57456</v>
      </c>
      <c r="F26" s="1286">
        <v>100</v>
      </c>
      <c r="G26" s="234">
        <v>70</v>
      </c>
      <c r="H26" s="1326">
        <v>7</v>
      </c>
      <c r="I26" s="392">
        <v>3</v>
      </c>
      <c r="J26" s="392">
        <v>10</v>
      </c>
      <c r="K26" s="392">
        <v>10</v>
      </c>
      <c r="L26" s="392">
        <v>10</v>
      </c>
      <c r="M26" s="392">
        <v>20</v>
      </c>
      <c r="N26" s="392">
        <v>0</v>
      </c>
      <c r="O26" s="1325">
        <v>0</v>
      </c>
      <c r="P26" s="636">
        <v>0</v>
      </c>
      <c r="R26" s="238"/>
    </row>
    <row r="27" spans="1:21" ht="24.9" customHeight="1" x14ac:dyDescent="0.2">
      <c r="A27" s="1878"/>
      <c r="B27" s="299" t="s">
        <v>298</v>
      </c>
      <c r="C27" s="1285">
        <v>45230</v>
      </c>
      <c r="D27" s="234">
        <v>57442.1</v>
      </c>
      <c r="E27" s="234">
        <v>56293.258000000002</v>
      </c>
      <c r="F27" s="234">
        <v>98</v>
      </c>
      <c r="G27" s="1324">
        <v>81</v>
      </c>
      <c r="H27" s="632">
        <v>10</v>
      </c>
      <c r="I27" s="631">
        <v>5</v>
      </c>
      <c r="J27" s="631">
        <v>15</v>
      </c>
      <c r="K27" s="631">
        <v>3</v>
      </c>
      <c r="L27" s="631">
        <v>1</v>
      </c>
      <c r="M27" s="631">
        <v>4</v>
      </c>
      <c r="N27" s="631">
        <v>0</v>
      </c>
      <c r="O27" s="1325">
        <v>1149</v>
      </c>
      <c r="P27" s="1300">
        <v>0</v>
      </c>
      <c r="R27" s="238"/>
    </row>
    <row r="28" spans="1:21" ht="24.9" customHeight="1" x14ac:dyDescent="0.2">
      <c r="A28" s="1878"/>
      <c r="B28" s="627" t="s">
        <v>394</v>
      </c>
      <c r="C28" s="1285">
        <v>37630</v>
      </c>
      <c r="D28" s="234">
        <v>47790.1</v>
      </c>
      <c r="E28" s="234">
        <v>47641</v>
      </c>
      <c r="F28" s="234">
        <v>100</v>
      </c>
      <c r="G28" s="234">
        <v>83</v>
      </c>
      <c r="H28" s="1323">
        <v>2</v>
      </c>
      <c r="I28" s="628">
        <v>2</v>
      </c>
      <c r="J28" s="628">
        <v>4</v>
      </c>
      <c r="K28" s="628">
        <v>6</v>
      </c>
      <c r="L28" s="628">
        <v>7</v>
      </c>
      <c r="M28" s="628">
        <v>13</v>
      </c>
      <c r="N28" s="628">
        <v>0</v>
      </c>
      <c r="O28" s="629">
        <v>149</v>
      </c>
      <c r="P28" s="630">
        <v>0</v>
      </c>
      <c r="R28" s="238"/>
    </row>
    <row r="29" spans="1:21" ht="24.9" customHeight="1" x14ac:dyDescent="0.2">
      <c r="A29" s="1878"/>
      <c r="B29" s="627" t="s">
        <v>265</v>
      </c>
      <c r="C29" s="1285">
        <v>43046</v>
      </c>
      <c r="D29" s="234">
        <v>54668</v>
      </c>
      <c r="E29" s="234">
        <v>54664</v>
      </c>
      <c r="F29" s="234">
        <v>100</v>
      </c>
      <c r="G29" s="234">
        <v>86</v>
      </c>
      <c r="H29" s="632">
        <v>5</v>
      </c>
      <c r="I29" s="631">
        <v>1</v>
      </c>
      <c r="J29" s="631">
        <v>6</v>
      </c>
      <c r="K29" s="631">
        <v>7</v>
      </c>
      <c r="L29" s="631">
        <v>1</v>
      </c>
      <c r="M29" s="632">
        <v>8</v>
      </c>
      <c r="N29" s="633">
        <v>0</v>
      </c>
      <c r="O29" s="634">
        <v>1</v>
      </c>
      <c r="P29" s="1300">
        <v>4</v>
      </c>
      <c r="Q29" s="163"/>
      <c r="R29" s="238"/>
      <c r="S29" s="163"/>
      <c r="T29" s="163"/>
      <c r="U29" s="163"/>
    </row>
    <row r="30" spans="1:21" ht="24.9" customHeight="1" x14ac:dyDescent="0.2">
      <c r="A30" s="1878"/>
      <c r="B30" s="299" t="s">
        <v>304</v>
      </c>
      <c r="C30" s="1285">
        <v>9820</v>
      </c>
      <c r="D30" s="234">
        <v>11882.199999999999</v>
      </c>
      <c r="E30" s="234">
        <v>11882</v>
      </c>
      <c r="F30" s="541">
        <v>100</v>
      </c>
      <c r="G30" s="541">
        <v>95</v>
      </c>
      <c r="H30" s="318">
        <v>2</v>
      </c>
      <c r="I30" s="303">
        <v>1</v>
      </c>
      <c r="J30" s="303">
        <v>3</v>
      </c>
      <c r="K30" s="303">
        <v>1</v>
      </c>
      <c r="L30" s="303">
        <v>1</v>
      </c>
      <c r="M30" s="318">
        <v>2</v>
      </c>
      <c r="N30" s="344">
        <v>0</v>
      </c>
      <c r="O30" s="345">
        <v>0</v>
      </c>
      <c r="P30" s="346">
        <v>0</v>
      </c>
      <c r="Q30" s="163"/>
      <c r="R30" s="238"/>
      <c r="S30" s="163"/>
      <c r="T30" s="163"/>
      <c r="U30" s="163"/>
    </row>
    <row r="31" spans="1:21" ht="24.9" customHeight="1" x14ac:dyDescent="0.2">
      <c r="A31" s="1878"/>
      <c r="B31" s="299" t="s">
        <v>305</v>
      </c>
      <c r="C31" s="1306">
        <v>17960</v>
      </c>
      <c r="D31" s="631">
        <v>25323.599999999999</v>
      </c>
      <c r="E31" s="631">
        <v>25324</v>
      </c>
      <c r="F31" s="631">
        <v>100</v>
      </c>
      <c r="G31" s="631">
        <v>70</v>
      </c>
      <c r="H31" s="392">
        <v>15</v>
      </c>
      <c r="I31" s="392">
        <v>5</v>
      </c>
      <c r="J31" s="392">
        <v>20</v>
      </c>
      <c r="K31" s="392">
        <v>5</v>
      </c>
      <c r="L31" s="392">
        <v>5</v>
      </c>
      <c r="M31" s="392">
        <v>10</v>
      </c>
      <c r="N31" s="392">
        <v>0</v>
      </c>
      <c r="O31" s="635">
        <v>1</v>
      </c>
      <c r="P31" s="636">
        <v>0</v>
      </c>
      <c r="Q31" s="163"/>
      <c r="R31" s="238"/>
      <c r="S31" s="163"/>
      <c r="T31" s="163"/>
      <c r="U31" s="163"/>
    </row>
    <row r="32" spans="1:21" ht="24.9" customHeight="1" x14ac:dyDescent="0.2">
      <c r="A32" s="1878"/>
      <c r="B32" s="219" t="s">
        <v>395</v>
      </c>
      <c r="C32" s="1309">
        <v>2715</v>
      </c>
      <c r="D32" s="631">
        <v>3828.1499999999996</v>
      </c>
      <c r="E32" s="222">
        <v>3598</v>
      </c>
      <c r="F32" s="222">
        <v>94</v>
      </c>
      <c r="G32" s="222">
        <v>91</v>
      </c>
      <c r="H32" s="222">
        <v>5</v>
      </c>
      <c r="I32" s="222">
        <v>0</v>
      </c>
      <c r="J32" s="222">
        <v>5</v>
      </c>
      <c r="K32" s="222">
        <v>2</v>
      </c>
      <c r="L32" s="222">
        <v>2</v>
      </c>
      <c r="M32" s="222">
        <v>4</v>
      </c>
      <c r="N32" s="222">
        <v>0</v>
      </c>
      <c r="O32" s="237">
        <v>0</v>
      </c>
      <c r="P32" s="223">
        <v>230</v>
      </c>
      <c r="Q32" s="163"/>
      <c r="R32" s="238"/>
      <c r="S32" s="163"/>
      <c r="T32" s="163"/>
      <c r="U32" s="163"/>
    </row>
    <row r="33" spans="1:21" ht="24.9" customHeight="1" thickBot="1" x14ac:dyDescent="0.25">
      <c r="A33" s="1879"/>
      <c r="B33" s="393" t="s">
        <v>306</v>
      </c>
      <c r="C33" s="1315">
        <v>19600</v>
      </c>
      <c r="D33" s="207">
        <v>28224</v>
      </c>
      <c r="E33" s="207">
        <v>28224</v>
      </c>
      <c r="F33" s="207">
        <v>100</v>
      </c>
      <c r="G33" s="207">
        <v>80</v>
      </c>
      <c r="H33" s="207">
        <v>10</v>
      </c>
      <c r="I33" s="207">
        <v>0</v>
      </c>
      <c r="J33" s="207">
        <v>10</v>
      </c>
      <c r="K33" s="207">
        <v>5</v>
      </c>
      <c r="L33" s="207">
        <v>5</v>
      </c>
      <c r="M33" s="207">
        <v>10</v>
      </c>
      <c r="N33" s="207">
        <v>0</v>
      </c>
      <c r="O33" s="213">
        <v>0</v>
      </c>
      <c r="P33" s="395">
        <v>0</v>
      </c>
      <c r="Q33" s="163"/>
      <c r="R33" s="238"/>
      <c r="S33" s="163"/>
      <c r="T33" s="163"/>
      <c r="U33" s="163"/>
    </row>
    <row r="34" spans="1:21" x14ac:dyDescent="0.2">
      <c r="A34" s="1113" t="s">
        <v>411</v>
      </c>
      <c r="C34" s="163"/>
      <c r="D34" s="163"/>
      <c r="E34" s="163"/>
      <c r="F34" s="163"/>
    </row>
    <row r="36" spans="1:21" x14ac:dyDescent="0.2">
      <c r="C36" s="163"/>
      <c r="D36" s="163"/>
      <c r="E36" s="163"/>
      <c r="F36" s="163"/>
      <c r="G36" s="163"/>
      <c r="H36" s="163"/>
      <c r="I36" s="163"/>
      <c r="J36" s="163"/>
      <c r="K36" s="163"/>
      <c r="L36" s="163"/>
      <c r="M36" s="163"/>
    </row>
    <row r="37" spans="1:21" x14ac:dyDescent="0.2">
      <c r="C37" s="163"/>
      <c r="D37" s="163" t="s">
        <v>60</v>
      </c>
      <c r="F37" s="163"/>
      <c r="G37" s="163"/>
      <c r="H37" s="163"/>
      <c r="I37" s="163"/>
      <c r="J37" s="163"/>
      <c r="K37" s="163"/>
      <c r="L37" s="163"/>
      <c r="M37" s="163"/>
      <c r="N37" s="163"/>
      <c r="O37" s="163"/>
      <c r="P37" s="163"/>
      <c r="Q37" s="163"/>
      <c r="R37" s="396"/>
      <c r="S37" s="163"/>
      <c r="T37" s="163"/>
      <c r="U37" s="163"/>
    </row>
    <row r="38" spans="1:21" x14ac:dyDescent="0.2">
      <c r="B38" s="163"/>
      <c r="C38" s="163"/>
      <c r="D38" s="163" t="s">
        <v>61</v>
      </c>
      <c r="F38" s="163"/>
      <c r="G38" s="163"/>
      <c r="H38" s="163"/>
      <c r="I38" s="163"/>
      <c r="J38" s="163"/>
      <c r="K38" s="163"/>
      <c r="L38" s="163"/>
      <c r="M38" s="163"/>
      <c r="N38" s="163"/>
      <c r="O38" s="163"/>
      <c r="P38" s="163"/>
      <c r="Q38" s="163"/>
      <c r="R38" s="396"/>
      <c r="S38" s="163"/>
      <c r="T38" s="163"/>
      <c r="U38" s="163"/>
    </row>
    <row r="39" spans="1:21" x14ac:dyDescent="0.2">
      <c r="D39" s="397" t="s">
        <v>62</v>
      </c>
      <c r="E39" s="397" t="s">
        <v>64</v>
      </c>
      <c r="F39" s="398" t="s">
        <v>65</v>
      </c>
      <c r="G39" s="398" t="s">
        <v>66</v>
      </c>
      <c r="H39" s="398" t="s">
        <v>67</v>
      </c>
      <c r="I39" s="397" t="s">
        <v>68</v>
      </c>
      <c r="J39" s="397" t="s">
        <v>69</v>
      </c>
      <c r="K39" s="397" t="s">
        <v>165</v>
      </c>
      <c r="L39" s="163"/>
    </row>
    <row r="40" spans="1:21" x14ac:dyDescent="0.2">
      <c r="D40" s="397" t="s">
        <v>63</v>
      </c>
      <c r="E40" s="397">
        <v>1.27</v>
      </c>
      <c r="F40" s="398">
        <v>1.18</v>
      </c>
      <c r="G40" s="398">
        <v>1.2</v>
      </c>
      <c r="H40" s="398">
        <v>1.27</v>
      </c>
      <c r="I40" s="397">
        <v>1.21</v>
      </c>
      <c r="J40" s="397">
        <v>1.41</v>
      </c>
      <c r="K40" s="397">
        <v>1.44</v>
      </c>
      <c r="L40" s="163"/>
    </row>
    <row r="41" spans="1:21" x14ac:dyDescent="0.2">
      <c r="D41" s="397" t="s">
        <v>166</v>
      </c>
      <c r="E41" s="1848">
        <v>0.26</v>
      </c>
      <c r="F41" s="1849"/>
      <c r="G41" s="1849"/>
      <c r="H41" s="1849"/>
      <c r="I41" s="1849"/>
      <c r="J41" s="1849"/>
      <c r="K41" s="1850"/>
      <c r="L41" s="163"/>
    </row>
    <row r="42" spans="1:21" x14ac:dyDescent="0.2">
      <c r="F42" s="401"/>
      <c r="G42" s="401"/>
      <c r="H42" s="401"/>
    </row>
    <row r="43" spans="1:21" x14ac:dyDescent="0.2">
      <c r="D43" s="401" t="s">
        <v>56</v>
      </c>
      <c r="F43" s="401"/>
      <c r="G43" s="401"/>
      <c r="H43" s="401"/>
    </row>
    <row r="44" spans="1:21" x14ac:dyDescent="0.2">
      <c r="D44" s="401" t="s">
        <v>47</v>
      </c>
      <c r="F44" s="163"/>
      <c r="G44" s="163"/>
      <c r="H44" s="163"/>
    </row>
    <row r="45" spans="1:21" x14ac:dyDescent="0.2">
      <c r="C45" s="163"/>
      <c r="D45" s="401" t="s">
        <v>48</v>
      </c>
      <c r="E45" s="163"/>
      <c r="F45" s="163"/>
      <c r="G45" s="163"/>
      <c r="H45" s="163"/>
      <c r="I45" s="163"/>
      <c r="J45" s="163"/>
      <c r="K45" s="163"/>
      <c r="L45" s="163"/>
      <c r="M45" s="163"/>
      <c r="N45" s="163"/>
      <c r="O45" s="163"/>
      <c r="P45" s="163"/>
    </row>
    <row r="46" spans="1:21" x14ac:dyDescent="0.2">
      <c r="D46" s="401" t="s">
        <v>54</v>
      </c>
    </row>
    <row r="48" spans="1:21" ht="16.8" thickBot="1" x14ac:dyDescent="0.25">
      <c r="B48" s="162" t="s">
        <v>158</v>
      </c>
    </row>
    <row r="49" spans="1:16" ht="18" customHeight="1" x14ac:dyDescent="0.2">
      <c r="A49" s="1864" t="s">
        <v>71</v>
      </c>
      <c r="B49" s="1865"/>
      <c r="C49" s="637"/>
      <c r="D49" s="637"/>
      <c r="E49" s="638" t="s">
        <v>162</v>
      </c>
      <c r="F49" s="404"/>
      <c r="G49" s="404"/>
      <c r="H49" s="404" t="s">
        <v>52</v>
      </c>
      <c r="I49" s="404"/>
      <c r="J49" s="404"/>
      <c r="K49" s="404"/>
      <c r="L49" s="404"/>
      <c r="M49" s="404"/>
      <c r="N49" s="404"/>
      <c r="O49" s="404"/>
      <c r="P49" s="639"/>
    </row>
    <row r="50" spans="1:16" ht="18" customHeight="1" x14ac:dyDescent="0.2">
      <c r="A50" s="1866"/>
      <c r="B50" s="1867"/>
      <c r="C50" s="590" t="s">
        <v>55</v>
      </c>
      <c r="D50" s="590" t="s">
        <v>53</v>
      </c>
      <c r="E50" s="591" t="s">
        <v>45</v>
      </c>
      <c r="F50" s="592"/>
      <c r="G50" s="640"/>
      <c r="H50" s="409"/>
      <c r="I50" s="409" t="s">
        <v>159</v>
      </c>
      <c r="J50" s="641"/>
      <c r="K50" s="641"/>
      <c r="L50" s="641"/>
      <c r="M50" s="641"/>
      <c r="N50" s="642"/>
      <c r="O50" s="643"/>
      <c r="P50" s="644" t="s">
        <v>40</v>
      </c>
    </row>
    <row r="51" spans="1:16" ht="18" customHeight="1" x14ac:dyDescent="0.2">
      <c r="A51" s="1866"/>
      <c r="B51" s="1867"/>
      <c r="C51" s="590" t="s">
        <v>50</v>
      </c>
      <c r="D51" s="590" t="s">
        <v>46</v>
      </c>
      <c r="E51" s="595" t="s">
        <v>38</v>
      </c>
      <c r="F51" s="595" t="s">
        <v>59</v>
      </c>
      <c r="G51" s="597" t="s">
        <v>163</v>
      </c>
      <c r="H51" s="645"/>
      <c r="I51" s="409" t="s">
        <v>57</v>
      </c>
      <c r="J51" s="646"/>
      <c r="K51" s="645"/>
      <c r="L51" s="409" t="s">
        <v>58</v>
      </c>
      <c r="M51" s="646"/>
      <c r="N51" s="591" t="s">
        <v>39</v>
      </c>
      <c r="O51" s="647"/>
      <c r="P51" s="644" t="s">
        <v>51</v>
      </c>
    </row>
    <row r="52" spans="1:16" ht="18" customHeight="1" x14ac:dyDescent="0.2">
      <c r="A52" s="1866"/>
      <c r="B52" s="1867"/>
      <c r="C52" s="590"/>
      <c r="D52" s="599"/>
      <c r="E52" s="600"/>
      <c r="F52" s="595" t="s">
        <v>38</v>
      </c>
      <c r="G52" s="595" t="s">
        <v>126</v>
      </c>
      <c r="H52" s="595" t="s">
        <v>41</v>
      </c>
      <c r="I52" s="595" t="s">
        <v>42</v>
      </c>
      <c r="J52" s="597" t="s">
        <v>49</v>
      </c>
      <c r="K52" s="597" t="s">
        <v>43</v>
      </c>
      <c r="L52" s="597" t="s">
        <v>44</v>
      </c>
      <c r="M52" s="597" t="s">
        <v>49</v>
      </c>
      <c r="N52" s="601"/>
      <c r="O52" s="601"/>
      <c r="P52" s="648"/>
    </row>
    <row r="53" spans="1:16" ht="18" customHeight="1" thickBot="1" x14ac:dyDescent="0.25">
      <c r="A53" s="1868"/>
      <c r="B53" s="1869"/>
      <c r="C53" s="595" t="s">
        <v>161</v>
      </c>
      <c r="D53" s="595" t="s">
        <v>161</v>
      </c>
      <c r="E53" s="595" t="s">
        <v>161</v>
      </c>
      <c r="F53" s="595" t="s">
        <v>164</v>
      </c>
      <c r="G53" s="595"/>
      <c r="H53" s="595"/>
      <c r="I53" s="595"/>
      <c r="J53" s="595"/>
      <c r="K53" s="595"/>
      <c r="L53" s="595"/>
      <c r="M53" s="595"/>
      <c r="N53" s="647"/>
      <c r="O53" s="647"/>
      <c r="P53" s="644" t="s">
        <v>161</v>
      </c>
    </row>
    <row r="54" spans="1:16" ht="18" customHeight="1" thickBot="1" x14ac:dyDescent="0.25">
      <c r="A54" s="1870" t="s">
        <v>73</v>
      </c>
      <c r="B54" s="1705"/>
      <c r="C54" s="374">
        <f>SUM(C55:C57)</f>
        <v>366998</v>
      </c>
      <c r="D54" s="374">
        <f>SUM(D55:D57)</f>
        <v>459069.95</v>
      </c>
      <c r="E54" s="374">
        <f>SUM(E55:E57)</f>
        <v>452348.85800000001</v>
      </c>
      <c r="F54" s="374">
        <f>ROUND(E54/D54*100,0)</f>
        <v>99</v>
      </c>
      <c r="G54" s="375">
        <f t="shared" ref="G54:P54" si="6">SUM(G55:G57)</f>
        <v>351862.98097999999</v>
      </c>
      <c r="H54" s="374">
        <f t="shared" si="6"/>
        <v>32026.033799999997</v>
      </c>
      <c r="I54" s="374">
        <f t="shared" si="6"/>
        <v>18387.1649</v>
      </c>
      <c r="J54" s="374">
        <f t="shared" si="6"/>
        <v>50413.198700000001</v>
      </c>
      <c r="K54" s="374">
        <f t="shared" si="6"/>
        <v>31569.641740000003</v>
      </c>
      <c r="L54" s="374">
        <f t="shared" si="6"/>
        <v>18711.08858</v>
      </c>
      <c r="M54" s="375">
        <f t="shared" si="6"/>
        <v>50280.730320000002</v>
      </c>
      <c r="N54" s="376">
        <f t="shared" si="6"/>
        <v>0</v>
      </c>
      <c r="O54" s="376"/>
      <c r="P54" s="377">
        <f t="shared" si="6"/>
        <v>0</v>
      </c>
    </row>
    <row r="55" spans="1:16" ht="18" customHeight="1" x14ac:dyDescent="0.2">
      <c r="A55" s="1859" t="s">
        <v>72</v>
      </c>
      <c r="B55" s="1734"/>
      <c r="C55" s="301">
        <f>SUM(C58:C60)</f>
        <v>190997</v>
      </c>
      <c r="D55" s="301">
        <f>SUM(D58:D60)</f>
        <v>229911.8</v>
      </c>
      <c r="E55" s="301">
        <f>SUM(E58:E60)</f>
        <v>224722.6</v>
      </c>
      <c r="F55" s="301">
        <f t="shared" ref="F55:F64" si="7">ROUND(E55/D55*100,0)</f>
        <v>98</v>
      </c>
      <c r="G55" s="302">
        <f t="shared" ref="G55:P55" si="8">SUM(G58:G60)</f>
        <v>164844.29200000002</v>
      </c>
      <c r="H55" s="301">
        <f t="shared" si="8"/>
        <v>15672.148000000001</v>
      </c>
      <c r="I55" s="301">
        <f t="shared" si="8"/>
        <v>12688.022000000001</v>
      </c>
      <c r="J55" s="301">
        <f t="shared" si="8"/>
        <v>28360.17</v>
      </c>
      <c r="K55" s="301">
        <f t="shared" si="8"/>
        <v>20327.724000000002</v>
      </c>
      <c r="L55" s="301">
        <f t="shared" si="8"/>
        <v>11398.466</v>
      </c>
      <c r="M55" s="302">
        <f t="shared" si="8"/>
        <v>31726.190000000002</v>
      </c>
      <c r="N55" s="304">
        <f t="shared" si="8"/>
        <v>0</v>
      </c>
      <c r="O55" s="304"/>
      <c r="P55" s="319">
        <f t="shared" si="8"/>
        <v>0</v>
      </c>
    </row>
    <row r="56" spans="1:16" ht="18" customHeight="1" x14ac:dyDescent="0.2">
      <c r="A56" s="1860" t="s">
        <v>74</v>
      </c>
      <c r="B56" s="1725"/>
      <c r="C56" s="303">
        <f>SUM(C61:C62)</f>
        <v>135726</v>
      </c>
      <c r="D56" s="303">
        <f>SUM(D61:D62)</f>
        <v>171782.40000000002</v>
      </c>
      <c r="E56" s="303">
        <f>SUM(E61:E62)</f>
        <v>170480.258</v>
      </c>
      <c r="F56" s="303">
        <f t="shared" si="7"/>
        <v>99</v>
      </c>
      <c r="G56" s="318">
        <f t="shared" ref="G56:P56" si="9">SUM(G61:G62)</f>
        <v>143438.50897999998</v>
      </c>
      <c r="H56" s="303">
        <f t="shared" si="9"/>
        <v>9552.9857999999986</v>
      </c>
      <c r="I56" s="303">
        <f t="shared" si="9"/>
        <v>4432.9429</v>
      </c>
      <c r="J56" s="303">
        <f t="shared" si="9"/>
        <v>13985.9287</v>
      </c>
      <c r="K56" s="303">
        <f t="shared" si="9"/>
        <v>8492.5577400000002</v>
      </c>
      <c r="L56" s="303">
        <f t="shared" si="9"/>
        <v>4563.2625799999996</v>
      </c>
      <c r="M56" s="318">
        <f t="shared" si="9"/>
        <v>13055.820319999999</v>
      </c>
      <c r="N56" s="344">
        <f t="shared" si="9"/>
        <v>0</v>
      </c>
      <c r="O56" s="344"/>
      <c r="P56" s="378">
        <f t="shared" si="9"/>
        <v>0</v>
      </c>
    </row>
    <row r="57" spans="1:16" ht="18" customHeight="1" thickBot="1" x14ac:dyDescent="0.25">
      <c r="A57" s="1854" t="s">
        <v>75</v>
      </c>
      <c r="B57" s="1742"/>
      <c r="C57" s="379">
        <f>SUM(C63:C64)</f>
        <v>40275</v>
      </c>
      <c r="D57" s="379">
        <f>SUM(D63:D64)</f>
        <v>57375.75</v>
      </c>
      <c r="E57" s="379">
        <f>SUM(E63:E64)</f>
        <v>57146</v>
      </c>
      <c r="F57" s="379">
        <f t="shared" si="7"/>
        <v>100</v>
      </c>
      <c r="G57" s="380">
        <f t="shared" ref="G57:P57" si="10">SUM(G63:G64)</f>
        <v>43580.18</v>
      </c>
      <c r="H57" s="379">
        <f t="shared" si="10"/>
        <v>6800.9</v>
      </c>
      <c r="I57" s="379">
        <f t="shared" si="10"/>
        <v>1266.2</v>
      </c>
      <c r="J57" s="379">
        <f t="shared" si="10"/>
        <v>8067.1</v>
      </c>
      <c r="K57" s="379">
        <f t="shared" si="10"/>
        <v>2749.36</v>
      </c>
      <c r="L57" s="379">
        <f t="shared" si="10"/>
        <v>2749.36</v>
      </c>
      <c r="M57" s="380">
        <f t="shared" si="10"/>
        <v>5498.72</v>
      </c>
      <c r="N57" s="381">
        <f t="shared" si="10"/>
        <v>0</v>
      </c>
      <c r="O57" s="381"/>
      <c r="P57" s="382">
        <f t="shared" si="10"/>
        <v>0</v>
      </c>
    </row>
    <row r="58" spans="1:16" ht="18" customHeight="1" x14ac:dyDescent="0.2">
      <c r="A58" s="1871" t="s">
        <v>95</v>
      </c>
      <c r="B58" s="300" t="s">
        <v>76</v>
      </c>
      <c r="C58" s="301">
        <f>SUM(C65:C67)</f>
        <v>39757</v>
      </c>
      <c r="D58" s="301">
        <f>SUM(D65:D67)</f>
        <v>50491</v>
      </c>
      <c r="E58" s="301">
        <f>SUM(E65:E67)</f>
        <v>49373</v>
      </c>
      <c r="F58" s="301">
        <f t="shared" si="7"/>
        <v>98</v>
      </c>
      <c r="G58" s="302">
        <f t="shared" ref="G58:P58" si="11">SUM(G65:G67)</f>
        <v>30387.35</v>
      </c>
      <c r="H58" s="301">
        <f t="shared" si="11"/>
        <v>2696.53</v>
      </c>
      <c r="I58" s="301">
        <f t="shared" si="11"/>
        <v>9126.6</v>
      </c>
      <c r="J58" s="301">
        <f t="shared" si="11"/>
        <v>11823.13</v>
      </c>
      <c r="K58" s="301">
        <f t="shared" si="11"/>
        <v>4921.75</v>
      </c>
      <c r="L58" s="301">
        <f t="shared" si="11"/>
        <v>2240.77</v>
      </c>
      <c r="M58" s="302">
        <f t="shared" si="11"/>
        <v>7162.52</v>
      </c>
      <c r="N58" s="304">
        <f t="shared" si="11"/>
        <v>0</v>
      </c>
      <c r="O58" s="304"/>
      <c r="P58" s="319">
        <f t="shared" si="11"/>
        <v>0</v>
      </c>
    </row>
    <row r="59" spans="1:16" ht="18" customHeight="1" x14ac:dyDescent="0.2">
      <c r="A59" s="1872"/>
      <c r="B59" s="339" t="s">
        <v>77</v>
      </c>
      <c r="C59" s="303">
        <f>SUM(C68:C70)</f>
        <v>103360</v>
      </c>
      <c r="D59" s="303">
        <f>SUM(D68:D70)</f>
        <v>121964.79999999999</v>
      </c>
      <c r="E59" s="303">
        <f>SUM(E68:E70)</f>
        <v>117893.6</v>
      </c>
      <c r="F59" s="303">
        <f t="shared" si="7"/>
        <v>97</v>
      </c>
      <c r="G59" s="318">
        <f t="shared" ref="G59:P59" si="12">SUM(G68:G70)</f>
        <v>94237.741999999998</v>
      </c>
      <c r="H59" s="303">
        <f t="shared" si="12"/>
        <v>8953.6980000000003</v>
      </c>
      <c r="I59" s="303">
        <f t="shared" si="12"/>
        <v>1837.742</v>
      </c>
      <c r="J59" s="303">
        <f t="shared" si="12"/>
        <v>10791.439999999999</v>
      </c>
      <c r="K59" s="303">
        <f t="shared" si="12"/>
        <v>9660.3739999999998</v>
      </c>
      <c r="L59" s="303">
        <f t="shared" si="12"/>
        <v>3412.096</v>
      </c>
      <c r="M59" s="318">
        <f t="shared" si="12"/>
        <v>13072.470000000001</v>
      </c>
      <c r="N59" s="344">
        <f t="shared" si="12"/>
        <v>0</v>
      </c>
      <c r="O59" s="344"/>
      <c r="P59" s="378">
        <f t="shared" si="12"/>
        <v>0</v>
      </c>
    </row>
    <row r="60" spans="1:16" ht="18" customHeight="1" x14ac:dyDescent="0.2">
      <c r="A60" s="1872"/>
      <c r="B60" s="339" t="s">
        <v>78</v>
      </c>
      <c r="C60" s="303">
        <f>SUM(C71)</f>
        <v>47880</v>
      </c>
      <c r="D60" s="303">
        <f>SUM(D71)</f>
        <v>57456</v>
      </c>
      <c r="E60" s="303">
        <f>SUM(E71)</f>
        <v>57456</v>
      </c>
      <c r="F60" s="303">
        <f t="shared" si="7"/>
        <v>100</v>
      </c>
      <c r="G60" s="318">
        <f t="shared" ref="G60:P60" si="13">SUM(G71)</f>
        <v>40219.199999999997</v>
      </c>
      <c r="H60" s="303">
        <f t="shared" si="13"/>
        <v>4021.92</v>
      </c>
      <c r="I60" s="303">
        <f t="shared" si="13"/>
        <v>1723.68</v>
      </c>
      <c r="J60" s="303">
        <f t="shared" si="13"/>
        <v>5745.6</v>
      </c>
      <c r="K60" s="303">
        <f t="shared" si="13"/>
        <v>5745.6</v>
      </c>
      <c r="L60" s="303">
        <f t="shared" si="13"/>
        <v>5745.6</v>
      </c>
      <c r="M60" s="318">
        <f t="shared" si="13"/>
        <v>11491.2</v>
      </c>
      <c r="N60" s="344">
        <f t="shared" si="13"/>
        <v>0</v>
      </c>
      <c r="O60" s="344"/>
      <c r="P60" s="378">
        <f t="shared" si="13"/>
        <v>0</v>
      </c>
    </row>
    <row r="61" spans="1:16" ht="18" customHeight="1" x14ac:dyDescent="0.2">
      <c r="A61" s="1872"/>
      <c r="B61" s="339" t="s">
        <v>79</v>
      </c>
      <c r="C61" s="303">
        <f>SUM(C72:C74)</f>
        <v>125906</v>
      </c>
      <c r="D61" s="303">
        <f>SUM(D72:D74)</f>
        <v>159900.20000000001</v>
      </c>
      <c r="E61" s="303">
        <f>SUM(E72:E74)</f>
        <v>158598.258</v>
      </c>
      <c r="F61" s="303">
        <f t="shared" si="7"/>
        <v>99</v>
      </c>
      <c r="G61" s="318">
        <f t="shared" ref="G61:P61" si="14">SUM(G72:G74)</f>
        <v>132150.60897999999</v>
      </c>
      <c r="H61" s="303">
        <f t="shared" si="14"/>
        <v>9315.3457999999991</v>
      </c>
      <c r="I61" s="303">
        <f t="shared" si="14"/>
        <v>4314.1229000000003</v>
      </c>
      <c r="J61" s="303">
        <f t="shared" si="14"/>
        <v>13629.468700000001</v>
      </c>
      <c r="K61" s="303">
        <f t="shared" si="14"/>
        <v>8373.7377400000005</v>
      </c>
      <c r="L61" s="303">
        <f t="shared" si="14"/>
        <v>4444.4425799999999</v>
      </c>
      <c r="M61" s="318">
        <f t="shared" si="14"/>
        <v>12818.180319999999</v>
      </c>
      <c r="N61" s="344">
        <f t="shared" si="14"/>
        <v>0</v>
      </c>
      <c r="O61" s="344"/>
      <c r="P61" s="378">
        <f t="shared" si="14"/>
        <v>0</v>
      </c>
    </row>
    <row r="62" spans="1:16" ht="18" customHeight="1" x14ac:dyDescent="0.2">
      <c r="A62" s="1872"/>
      <c r="B62" s="339" t="s">
        <v>80</v>
      </c>
      <c r="C62" s="303">
        <f>SUM(C75)</f>
        <v>9820</v>
      </c>
      <c r="D62" s="303">
        <f>SUM(D75)</f>
        <v>11882.199999999999</v>
      </c>
      <c r="E62" s="303">
        <f>SUM(E75)</f>
        <v>11882</v>
      </c>
      <c r="F62" s="303">
        <f t="shared" si="7"/>
        <v>100</v>
      </c>
      <c r="G62" s="318">
        <f t="shared" ref="G62:P62" si="15">SUM(G75)</f>
        <v>11287.9</v>
      </c>
      <c r="H62" s="303">
        <f t="shared" si="15"/>
        <v>237.64</v>
      </c>
      <c r="I62" s="303">
        <f t="shared" si="15"/>
        <v>118.82</v>
      </c>
      <c r="J62" s="303">
        <f t="shared" si="15"/>
        <v>356.46</v>
      </c>
      <c r="K62" s="303">
        <f t="shared" si="15"/>
        <v>118.82</v>
      </c>
      <c r="L62" s="303">
        <f t="shared" si="15"/>
        <v>118.82</v>
      </c>
      <c r="M62" s="318">
        <f t="shared" si="15"/>
        <v>237.64</v>
      </c>
      <c r="N62" s="344">
        <f t="shared" si="15"/>
        <v>0</v>
      </c>
      <c r="O62" s="344"/>
      <c r="P62" s="378">
        <f t="shared" si="15"/>
        <v>0</v>
      </c>
    </row>
    <row r="63" spans="1:16" ht="18" customHeight="1" x14ac:dyDescent="0.2">
      <c r="A63" s="1872"/>
      <c r="B63" s="339" t="s">
        <v>81</v>
      </c>
      <c r="C63" s="303">
        <f>SUM(C76:C77)</f>
        <v>20675</v>
      </c>
      <c r="D63" s="303">
        <f>SUM(D76:D77)</f>
        <v>29151.75</v>
      </c>
      <c r="E63" s="303">
        <f>SUM(E76:E77)</f>
        <v>28922</v>
      </c>
      <c r="F63" s="303">
        <f t="shared" si="7"/>
        <v>99</v>
      </c>
      <c r="G63" s="318">
        <f t="shared" ref="G63:P63" si="16">SUM(G76:G77)</f>
        <v>21000.98</v>
      </c>
      <c r="H63" s="303">
        <f t="shared" si="16"/>
        <v>3978.5</v>
      </c>
      <c r="I63" s="303">
        <f t="shared" si="16"/>
        <v>1266.2</v>
      </c>
      <c r="J63" s="303">
        <f t="shared" si="16"/>
        <v>5244.7</v>
      </c>
      <c r="K63" s="303">
        <f t="shared" si="16"/>
        <v>1338.16</v>
      </c>
      <c r="L63" s="303">
        <f t="shared" si="16"/>
        <v>1338.16</v>
      </c>
      <c r="M63" s="318">
        <f t="shared" si="16"/>
        <v>2676.32</v>
      </c>
      <c r="N63" s="344">
        <f t="shared" si="16"/>
        <v>0</v>
      </c>
      <c r="O63" s="344"/>
      <c r="P63" s="378">
        <f t="shared" si="16"/>
        <v>0</v>
      </c>
    </row>
    <row r="64" spans="1:16" ht="18" customHeight="1" thickBot="1" x14ac:dyDescent="0.25">
      <c r="A64" s="1873"/>
      <c r="B64" s="383" t="s">
        <v>82</v>
      </c>
      <c r="C64" s="379">
        <f>SUM(C78)</f>
        <v>19600</v>
      </c>
      <c r="D64" s="379">
        <f>SUM(D78)</f>
        <v>28224</v>
      </c>
      <c r="E64" s="379">
        <f>SUM(E78)</f>
        <v>28224</v>
      </c>
      <c r="F64" s="379">
        <f t="shared" si="7"/>
        <v>100</v>
      </c>
      <c r="G64" s="380">
        <f t="shared" ref="G64:P64" si="17">SUM(G78)</f>
        <v>22579.200000000001</v>
      </c>
      <c r="H64" s="379">
        <f t="shared" si="17"/>
        <v>2822.4</v>
      </c>
      <c r="I64" s="379">
        <f t="shared" si="17"/>
        <v>0</v>
      </c>
      <c r="J64" s="379">
        <f t="shared" si="17"/>
        <v>2822.4</v>
      </c>
      <c r="K64" s="379">
        <f t="shared" si="17"/>
        <v>1411.2</v>
      </c>
      <c r="L64" s="379">
        <f t="shared" si="17"/>
        <v>1411.2</v>
      </c>
      <c r="M64" s="380">
        <f t="shared" si="17"/>
        <v>2822.4</v>
      </c>
      <c r="N64" s="381">
        <f t="shared" si="17"/>
        <v>0</v>
      </c>
      <c r="O64" s="381"/>
      <c r="P64" s="382">
        <f t="shared" si="17"/>
        <v>0</v>
      </c>
    </row>
    <row r="65" spans="1:19" ht="18" customHeight="1" x14ac:dyDescent="0.2">
      <c r="A65" s="1861" t="s">
        <v>84</v>
      </c>
      <c r="B65" s="416" t="s">
        <v>83</v>
      </c>
      <c r="C65" s="186">
        <f>C20</f>
        <v>9857</v>
      </c>
      <c r="D65" s="186">
        <f>D20</f>
        <v>12518</v>
      </c>
      <c r="E65" s="186">
        <f>E20</f>
        <v>12518</v>
      </c>
      <c r="F65" s="186">
        <f>F20</f>
        <v>100</v>
      </c>
      <c r="G65" s="187">
        <f>$E20*G20/100</f>
        <v>10014.4</v>
      </c>
      <c r="H65" s="187">
        <f>$E20*H20/100</f>
        <v>751.08</v>
      </c>
      <c r="I65" s="187">
        <f>$E20*I20/100</f>
        <v>625.9</v>
      </c>
      <c r="J65" s="187">
        <f>SUM(H65:I65)</f>
        <v>1376.98</v>
      </c>
      <c r="K65" s="187">
        <f>$E20*K20/100</f>
        <v>625.9</v>
      </c>
      <c r="L65" s="187">
        <f>$E20*L20/100</f>
        <v>500.72</v>
      </c>
      <c r="M65" s="187">
        <f>SUM(K65:L65)</f>
        <v>1126.6199999999999</v>
      </c>
      <c r="N65" s="187">
        <f>$E20*N20/100</f>
        <v>0</v>
      </c>
      <c r="O65" s="562"/>
      <c r="P65" s="188"/>
      <c r="R65" s="238"/>
      <c r="S65" s="649">
        <f t="shared" ref="S65:S78" si="18">SUM(N65:P65,M65,J65,G65)</f>
        <v>12518</v>
      </c>
    </row>
    <row r="66" spans="1:19" ht="18" customHeight="1" x14ac:dyDescent="0.2">
      <c r="A66" s="1862"/>
      <c r="B66" s="299" t="s">
        <v>88</v>
      </c>
      <c r="C66" s="317">
        <f t="shared" ref="C66:D77" si="19">C21</f>
        <v>8790</v>
      </c>
      <c r="D66" s="317">
        <f t="shared" si="19"/>
        <v>11163.3</v>
      </c>
      <c r="E66" s="317">
        <f t="shared" ref="E66:F77" si="20">E21</f>
        <v>10270</v>
      </c>
      <c r="F66" s="317">
        <f t="shared" si="20"/>
        <v>92</v>
      </c>
      <c r="G66" s="235">
        <f t="shared" ref="G66:H77" si="21">$E21*G21/100</f>
        <v>5751.2</v>
      </c>
      <c r="H66" s="235">
        <f t="shared" si="21"/>
        <v>616.20000000000005</v>
      </c>
      <c r="I66" s="235">
        <f>$E21*I21/100</f>
        <v>3183.7</v>
      </c>
      <c r="J66" s="235">
        <f t="shared" ref="J66:J78" si="22">SUM(H66:I66)</f>
        <v>3799.8999999999996</v>
      </c>
      <c r="K66" s="235">
        <f>$E21*K21/100</f>
        <v>308.10000000000002</v>
      </c>
      <c r="L66" s="235">
        <f>$E21*L21/100</f>
        <v>410.8</v>
      </c>
      <c r="M66" s="235">
        <f t="shared" ref="M66:M78" si="23">SUM(K66:L66)</f>
        <v>718.90000000000009</v>
      </c>
      <c r="N66" s="235">
        <f>$E21*N21/100</f>
        <v>0</v>
      </c>
      <c r="O66" s="236"/>
      <c r="P66" s="418"/>
      <c r="R66" s="238"/>
      <c r="S66" s="649">
        <f t="shared" si="18"/>
        <v>10270</v>
      </c>
    </row>
    <row r="67" spans="1:19" ht="18" customHeight="1" x14ac:dyDescent="0.2">
      <c r="A67" s="1862"/>
      <c r="B67" s="299" t="s">
        <v>89</v>
      </c>
      <c r="C67" s="317">
        <f t="shared" si="19"/>
        <v>21110</v>
      </c>
      <c r="D67" s="317">
        <f t="shared" si="19"/>
        <v>26809.7</v>
      </c>
      <c r="E67" s="317">
        <f t="shared" si="20"/>
        <v>26585</v>
      </c>
      <c r="F67" s="317">
        <f t="shared" si="20"/>
        <v>99.161870517014364</v>
      </c>
      <c r="G67" s="235">
        <f t="shared" si="21"/>
        <v>14621.75</v>
      </c>
      <c r="H67" s="235">
        <f t="shared" si="21"/>
        <v>1329.25</v>
      </c>
      <c r="I67" s="235">
        <f t="shared" ref="I67:K68" si="24">$E22*I22/100</f>
        <v>5317</v>
      </c>
      <c r="J67" s="235">
        <f t="shared" si="22"/>
        <v>6646.25</v>
      </c>
      <c r="K67" s="235">
        <f t="shared" si="24"/>
        <v>3987.75</v>
      </c>
      <c r="L67" s="235">
        <f t="shared" ref="L67:N68" si="25">$E22*L22/100</f>
        <v>1329.25</v>
      </c>
      <c r="M67" s="235">
        <f t="shared" si="23"/>
        <v>5317</v>
      </c>
      <c r="N67" s="235">
        <f t="shared" si="25"/>
        <v>0</v>
      </c>
      <c r="O67" s="236"/>
      <c r="P67" s="418"/>
      <c r="R67" s="238"/>
      <c r="S67" s="649">
        <f t="shared" si="18"/>
        <v>26585</v>
      </c>
    </row>
    <row r="68" spans="1:19" ht="18" customHeight="1" x14ac:dyDescent="0.2">
      <c r="A68" s="1862"/>
      <c r="B68" s="299" t="s">
        <v>90</v>
      </c>
      <c r="C68" s="317">
        <f t="shared" si="19"/>
        <v>44300</v>
      </c>
      <c r="D68" s="317">
        <f t="shared" si="19"/>
        <v>52274</v>
      </c>
      <c r="E68" s="317">
        <f t="shared" si="20"/>
        <v>52013</v>
      </c>
      <c r="F68" s="317">
        <f t="shared" si="20"/>
        <v>100</v>
      </c>
      <c r="G68" s="235">
        <f t="shared" si="21"/>
        <v>47331.83</v>
      </c>
      <c r="H68" s="235">
        <f t="shared" si="21"/>
        <v>520.13</v>
      </c>
      <c r="I68" s="235">
        <f t="shared" si="24"/>
        <v>520.13</v>
      </c>
      <c r="J68" s="235">
        <f>SUM(H68:I68)</f>
        <v>1040.26</v>
      </c>
      <c r="K68" s="235">
        <f t="shared" si="24"/>
        <v>2808.7020000000002</v>
      </c>
      <c r="L68" s="235">
        <f t="shared" si="25"/>
        <v>1040.26</v>
      </c>
      <c r="M68" s="235">
        <f>SUM(K68:L68)</f>
        <v>3848.9620000000004</v>
      </c>
      <c r="N68" s="235">
        <f t="shared" si="25"/>
        <v>0</v>
      </c>
      <c r="O68" s="236"/>
      <c r="P68" s="389"/>
      <c r="R68" s="238"/>
      <c r="S68" s="649">
        <f t="shared" si="18"/>
        <v>52221.052000000003</v>
      </c>
    </row>
    <row r="69" spans="1:19" ht="18" customHeight="1" x14ac:dyDescent="0.2">
      <c r="A69" s="1862"/>
      <c r="B69" s="299" t="s">
        <v>91</v>
      </c>
      <c r="C69" s="317">
        <f t="shared" si="19"/>
        <v>11170</v>
      </c>
      <c r="D69" s="317">
        <f t="shared" si="19"/>
        <v>13180.599999999999</v>
      </c>
      <c r="E69" s="317">
        <f t="shared" si="20"/>
        <v>13180.599999999999</v>
      </c>
      <c r="F69" s="317">
        <f t="shared" si="20"/>
        <v>100</v>
      </c>
      <c r="G69" s="235">
        <f t="shared" si="21"/>
        <v>6853.9119999999994</v>
      </c>
      <c r="H69" s="235">
        <f t="shared" si="21"/>
        <v>3690.5679999999993</v>
      </c>
      <c r="I69" s="235">
        <f t="shared" ref="I69:I77" si="26">$E24*I24/100</f>
        <v>263.61199999999997</v>
      </c>
      <c r="J69" s="235">
        <f t="shared" si="22"/>
        <v>3954.1799999999994</v>
      </c>
      <c r="K69" s="235">
        <f>$E24*K24/100</f>
        <v>1581.6719999999998</v>
      </c>
      <c r="L69" s="235">
        <f t="shared" ref="K69:L77" si="27">$E24*L24/100</f>
        <v>790.8359999999999</v>
      </c>
      <c r="M69" s="235">
        <f t="shared" si="23"/>
        <v>2372.5079999999998</v>
      </c>
      <c r="N69" s="235">
        <f t="shared" ref="N69:N77" si="28">$E24*N24/100</f>
        <v>0</v>
      </c>
      <c r="O69" s="236"/>
      <c r="P69" s="389"/>
      <c r="R69" s="238"/>
      <c r="S69" s="649">
        <f t="shared" si="18"/>
        <v>13180.599999999999</v>
      </c>
    </row>
    <row r="70" spans="1:19" ht="18" customHeight="1" x14ac:dyDescent="0.2">
      <c r="A70" s="1862"/>
      <c r="B70" s="299" t="s">
        <v>92</v>
      </c>
      <c r="C70" s="317">
        <f t="shared" si="19"/>
        <v>47890</v>
      </c>
      <c r="D70" s="317">
        <f t="shared" si="19"/>
        <v>56510.2</v>
      </c>
      <c r="E70" s="317">
        <f t="shared" si="20"/>
        <v>52700</v>
      </c>
      <c r="F70" s="317">
        <f t="shared" si="20"/>
        <v>93</v>
      </c>
      <c r="G70" s="235">
        <f t="shared" si="21"/>
        <v>40052</v>
      </c>
      <c r="H70" s="235">
        <f t="shared" si="21"/>
        <v>4743</v>
      </c>
      <c r="I70" s="235">
        <f t="shared" si="26"/>
        <v>1054</v>
      </c>
      <c r="J70" s="235">
        <f t="shared" si="22"/>
        <v>5797</v>
      </c>
      <c r="K70" s="235">
        <f t="shared" si="27"/>
        <v>5270</v>
      </c>
      <c r="L70" s="235">
        <f t="shared" si="27"/>
        <v>1581</v>
      </c>
      <c r="M70" s="235">
        <f t="shared" si="23"/>
        <v>6851</v>
      </c>
      <c r="N70" s="235">
        <f t="shared" si="28"/>
        <v>0</v>
      </c>
      <c r="O70" s="236"/>
      <c r="P70" s="389"/>
      <c r="R70" s="238"/>
      <c r="S70" s="649">
        <f t="shared" si="18"/>
        <v>52700</v>
      </c>
    </row>
    <row r="71" spans="1:19" ht="18" customHeight="1" x14ac:dyDescent="0.2">
      <c r="A71" s="1862"/>
      <c r="B71" s="299" t="s">
        <v>93</v>
      </c>
      <c r="C71" s="390">
        <f t="shared" si="19"/>
        <v>47880</v>
      </c>
      <c r="D71" s="390">
        <f t="shared" si="19"/>
        <v>57456</v>
      </c>
      <c r="E71" s="390">
        <f t="shared" si="20"/>
        <v>57456</v>
      </c>
      <c r="F71" s="390">
        <f t="shared" si="20"/>
        <v>100</v>
      </c>
      <c r="G71" s="235">
        <f t="shared" si="21"/>
        <v>40219.199999999997</v>
      </c>
      <c r="H71" s="235">
        <f t="shared" si="21"/>
        <v>4021.92</v>
      </c>
      <c r="I71" s="235">
        <f t="shared" si="26"/>
        <v>1723.68</v>
      </c>
      <c r="J71" s="235">
        <f t="shared" si="22"/>
        <v>5745.6</v>
      </c>
      <c r="K71" s="235">
        <f t="shared" si="27"/>
        <v>5745.6</v>
      </c>
      <c r="L71" s="235">
        <f t="shared" si="27"/>
        <v>5745.6</v>
      </c>
      <c r="M71" s="235">
        <f t="shared" si="23"/>
        <v>11491.2</v>
      </c>
      <c r="N71" s="235">
        <f t="shared" si="28"/>
        <v>0</v>
      </c>
      <c r="O71" s="236"/>
      <c r="P71" s="389"/>
      <c r="R71" s="238"/>
      <c r="S71" s="649">
        <f t="shared" si="18"/>
        <v>57456</v>
      </c>
    </row>
    <row r="72" spans="1:19" ht="18" customHeight="1" x14ac:dyDescent="0.2">
      <c r="A72" s="1862"/>
      <c r="B72" s="299" t="s">
        <v>85</v>
      </c>
      <c r="C72" s="390">
        <f t="shared" si="19"/>
        <v>45230</v>
      </c>
      <c r="D72" s="390">
        <f t="shared" si="19"/>
        <v>57442.1</v>
      </c>
      <c r="E72" s="390">
        <f t="shared" si="20"/>
        <v>56293.258000000002</v>
      </c>
      <c r="F72" s="390">
        <f t="shared" si="20"/>
        <v>98</v>
      </c>
      <c r="G72" s="235">
        <f t="shared" si="21"/>
        <v>45597.538979999998</v>
      </c>
      <c r="H72" s="235">
        <f t="shared" si="21"/>
        <v>5629.3258000000005</v>
      </c>
      <c r="I72" s="235">
        <f t="shared" si="26"/>
        <v>2814.6629000000003</v>
      </c>
      <c r="J72" s="235">
        <f t="shared" si="22"/>
        <v>8443.9887000000017</v>
      </c>
      <c r="K72" s="235">
        <f t="shared" si="27"/>
        <v>1688.79774</v>
      </c>
      <c r="L72" s="235">
        <f t="shared" si="27"/>
        <v>562.93258000000003</v>
      </c>
      <c r="M72" s="235">
        <f t="shared" si="23"/>
        <v>2251.7303200000001</v>
      </c>
      <c r="N72" s="235">
        <f t="shared" si="28"/>
        <v>0</v>
      </c>
      <c r="O72" s="236"/>
      <c r="P72" s="389"/>
      <c r="R72" s="238"/>
      <c r="S72" s="649">
        <f t="shared" si="18"/>
        <v>56293.258000000002</v>
      </c>
    </row>
    <row r="73" spans="1:19" ht="18" customHeight="1" x14ac:dyDescent="0.2">
      <c r="A73" s="1862"/>
      <c r="B73" s="299" t="s">
        <v>94</v>
      </c>
      <c r="C73" s="390">
        <f t="shared" si="19"/>
        <v>37630</v>
      </c>
      <c r="D73" s="390">
        <f t="shared" si="19"/>
        <v>47790.1</v>
      </c>
      <c r="E73" s="390">
        <f t="shared" si="20"/>
        <v>47641</v>
      </c>
      <c r="F73" s="390">
        <f t="shared" si="20"/>
        <v>100</v>
      </c>
      <c r="G73" s="235">
        <f t="shared" si="21"/>
        <v>39542.03</v>
      </c>
      <c r="H73" s="235">
        <f t="shared" si="21"/>
        <v>952.82</v>
      </c>
      <c r="I73" s="235">
        <f t="shared" si="26"/>
        <v>952.82</v>
      </c>
      <c r="J73" s="235">
        <f t="shared" si="22"/>
        <v>1905.64</v>
      </c>
      <c r="K73" s="235">
        <f t="shared" si="27"/>
        <v>2858.46</v>
      </c>
      <c r="L73" s="235">
        <f t="shared" si="27"/>
        <v>3334.87</v>
      </c>
      <c r="M73" s="235">
        <f t="shared" si="23"/>
        <v>6193.33</v>
      </c>
      <c r="N73" s="235">
        <f t="shared" si="28"/>
        <v>0</v>
      </c>
      <c r="O73" s="236"/>
      <c r="P73" s="389"/>
      <c r="R73" s="238"/>
      <c r="S73" s="649">
        <f t="shared" si="18"/>
        <v>47641</v>
      </c>
    </row>
    <row r="74" spans="1:19" ht="18" customHeight="1" x14ac:dyDescent="0.2">
      <c r="A74" s="1862"/>
      <c r="B74" s="299" t="s">
        <v>86</v>
      </c>
      <c r="C74" s="390">
        <f t="shared" si="19"/>
        <v>43046</v>
      </c>
      <c r="D74" s="390">
        <f t="shared" si="19"/>
        <v>54668</v>
      </c>
      <c r="E74" s="390">
        <f t="shared" si="20"/>
        <v>54664</v>
      </c>
      <c r="F74" s="390">
        <f t="shared" si="20"/>
        <v>100</v>
      </c>
      <c r="G74" s="235">
        <f t="shared" si="21"/>
        <v>47011.040000000001</v>
      </c>
      <c r="H74" s="235">
        <f t="shared" si="21"/>
        <v>2733.2</v>
      </c>
      <c r="I74" s="235">
        <f t="shared" si="26"/>
        <v>546.64</v>
      </c>
      <c r="J74" s="235">
        <f t="shared" si="22"/>
        <v>3279.8399999999997</v>
      </c>
      <c r="K74" s="235">
        <f t="shared" si="27"/>
        <v>3826.48</v>
      </c>
      <c r="L74" s="235">
        <f t="shared" si="27"/>
        <v>546.64</v>
      </c>
      <c r="M74" s="235">
        <f t="shared" si="23"/>
        <v>4373.12</v>
      </c>
      <c r="N74" s="235">
        <f t="shared" si="28"/>
        <v>0</v>
      </c>
      <c r="O74" s="236"/>
      <c r="P74" s="389"/>
      <c r="R74" s="238"/>
      <c r="S74" s="649">
        <f t="shared" si="18"/>
        <v>54664</v>
      </c>
    </row>
    <row r="75" spans="1:19" ht="18" customHeight="1" x14ac:dyDescent="0.2">
      <c r="A75" s="1862"/>
      <c r="B75" s="299" t="s">
        <v>80</v>
      </c>
      <c r="C75" s="390">
        <f t="shared" si="19"/>
        <v>9820</v>
      </c>
      <c r="D75" s="390">
        <f t="shared" si="19"/>
        <v>11882.199999999999</v>
      </c>
      <c r="E75" s="390">
        <f t="shared" si="20"/>
        <v>11882</v>
      </c>
      <c r="F75" s="390">
        <f t="shared" si="20"/>
        <v>100</v>
      </c>
      <c r="G75" s="235">
        <f t="shared" si="21"/>
        <v>11287.9</v>
      </c>
      <c r="H75" s="235">
        <f t="shared" si="21"/>
        <v>237.64</v>
      </c>
      <c r="I75" s="235">
        <f t="shared" si="26"/>
        <v>118.82</v>
      </c>
      <c r="J75" s="235">
        <f t="shared" si="22"/>
        <v>356.46</v>
      </c>
      <c r="K75" s="235">
        <f t="shared" si="27"/>
        <v>118.82</v>
      </c>
      <c r="L75" s="235">
        <f t="shared" si="27"/>
        <v>118.82</v>
      </c>
      <c r="M75" s="235">
        <f t="shared" si="23"/>
        <v>237.64</v>
      </c>
      <c r="N75" s="235">
        <f t="shared" si="28"/>
        <v>0</v>
      </c>
      <c r="O75" s="236"/>
      <c r="P75" s="389"/>
      <c r="R75" s="238"/>
      <c r="S75" s="649">
        <f t="shared" si="18"/>
        <v>11882</v>
      </c>
    </row>
    <row r="76" spans="1:19" ht="18" customHeight="1" x14ac:dyDescent="0.2">
      <c r="A76" s="1862"/>
      <c r="B76" s="299" t="s">
        <v>81</v>
      </c>
      <c r="C76" s="390">
        <f>C31</f>
        <v>17960</v>
      </c>
      <c r="D76" s="390">
        <f>D31</f>
        <v>25323.599999999999</v>
      </c>
      <c r="E76" s="390">
        <f>E31</f>
        <v>25324</v>
      </c>
      <c r="F76" s="390">
        <f>F31</f>
        <v>100</v>
      </c>
      <c r="G76" s="235">
        <f>$E31*G31/100</f>
        <v>17726.8</v>
      </c>
      <c r="H76" s="235">
        <f>$E31*H31/100</f>
        <v>3798.6</v>
      </c>
      <c r="I76" s="235">
        <f>$E31*I31/100</f>
        <v>1266.2</v>
      </c>
      <c r="J76" s="235">
        <f t="shared" si="22"/>
        <v>5064.8</v>
      </c>
      <c r="K76" s="235">
        <f>$E31*K31/100</f>
        <v>1266.2</v>
      </c>
      <c r="L76" s="235">
        <f>$E31*L31/100</f>
        <v>1266.2</v>
      </c>
      <c r="M76" s="235">
        <f t="shared" si="23"/>
        <v>2532.4</v>
      </c>
      <c r="N76" s="235">
        <f>$E31*N31/100</f>
        <v>0</v>
      </c>
      <c r="O76" s="236"/>
      <c r="P76" s="389"/>
      <c r="R76" s="238"/>
      <c r="S76" s="649">
        <f t="shared" si="18"/>
        <v>25324</v>
      </c>
    </row>
    <row r="77" spans="1:19" ht="18" customHeight="1" x14ac:dyDescent="0.2">
      <c r="A77" s="1862"/>
      <c r="B77" s="219" t="s">
        <v>87</v>
      </c>
      <c r="C77" s="390">
        <f t="shared" si="19"/>
        <v>2715</v>
      </c>
      <c r="D77" s="390">
        <f t="shared" si="19"/>
        <v>3828.1499999999996</v>
      </c>
      <c r="E77" s="390">
        <f t="shared" si="20"/>
        <v>3598</v>
      </c>
      <c r="F77" s="390">
        <f t="shared" si="20"/>
        <v>94</v>
      </c>
      <c r="G77" s="235">
        <f t="shared" si="21"/>
        <v>3274.18</v>
      </c>
      <c r="H77" s="235">
        <f t="shared" si="21"/>
        <v>179.9</v>
      </c>
      <c r="I77" s="235">
        <f t="shared" si="26"/>
        <v>0</v>
      </c>
      <c r="J77" s="235">
        <f t="shared" si="22"/>
        <v>179.9</v>
      </c>
      <c r="K77" s="235">
        <f t="shared" si="27"/>
        <v>71.959999999999994</v>
      </c>
      <c r="L77" s="235">
        <f t="shared" si="27"/>
        <v>71.959999999999994</v>
      </c>
      <c r="M77" s="235">
        <f t="shared" si="23"/>
        <v>143.91999999999999</v>
      </c>
      <c r="N77" s="235">
        <f t="shared" si="28"/>
        <v>0</v>
      </c>
      <c r="O77" s="236"/>
      <c r="P77" s="389"/>
      <c r="R77" s="238"/>
      <c r="S77" s="649">
        <f t="shared" si="18"/>
        <v>3598</v>
      </c>
    </row>
    <row r="78" spans="1:19" ht="18" customHeight="1" thickBot="1" x14ac:dyDescent="0.25">
      <c r="A78" s="1863"/>
      <c r="B78" s="393" t="s">
        <v>82</v>
      </c>
      <c r="C78" s="394">
        <f>C33</f>
        <v>19600</v>
      </c>
      <c r="D78" s="394">
        <f>D33</f>
        <v>28224</v>
      </c>
      <c r="E78" s="394">
        <f>E33</f>
        <v>28224</v>
      </c>
      <c r="F78" s="394">
        <f>F33</f>
        <v>100</v>
      </c>
      <c r="G78" s="207">
        <f>$E33*G33/100</f>
        <v>22579.200000000001</v>
      </c>
      <c r="H78" s="207">
        <f>$E33*H33/100</f>
        <v>2822.4</v>
      </c>
      <c r="I78" s="207">
        <f>$E33*I33/100</f>
        <v>0</v>
      </c>
      <c r="J78" s="207">
        <f t="shared" si="22"/>
        <v>2822.4</v>
      </c>
      <c r="K78" s="207">
        <f>$E33*K33/100</f>
        <v>1411.2</v>
      </c>
      <c r="L78" s="207">
        <f>$E33*L33/100</f>
        <v>1411.2</v>
      </c>
      <c r="M78" s="207">
        <f t="shared" si="23"/>
        <v>2822.4</v>
      </c>
      <c r="N78" s="207">
        <f>$E33*N33/100</f>
        <v>0</v>
      </c>
      <c r="O78" s="213"/>
      <c r="P78" s="395"/>
      <c r="R78" s="238"/>
      <c r="S78" s="649">
        <f t="shared" si="18"/>
        <v>28224</v>
      </c>
    </row>
  </sheetData>
  <mergeCells count="22">
    <mergeCell ref="A1:P1"/>
    <mergeCell ref="B3:D3"/>
    <mergeCell ref="G2:H2"/>
    <mergeCell ref="A20:A33"/>
    <mergeCell ref="A13:A19"/>
    <mergeCell ref="E4:N4"/>
    <mergeCell ref="A65:A78"/>
    <mergeCell ref="A49:B53"/>
    <mergeCell ref="A54:B54"/>
    <mergeCell ref="A55:B55"/>
    <mergeCell ref="A56:B56"/>
    <mergeCell ref="A57:B57"/>
    <mergeCell ref="A58:A64"/>
    <mergeCell ref="E41:K41"/>
    <mergeCell ref="H6:J6"/>
    <mergeCell ref="K6:M6"/>
    <mergeCell ref="G5:N5"/>
    <mergeCell ref="A12:B12"/>
    <mergeCell ref="A4:B8"/>
    <mergeCell ref="A9:B9"/>
    <mergeCell ref="A10:B10"/>
    <mergeCell ref="A11:B11"/>
  </mergeCells>
  <phoneticPr fontId="4"/>
  <printOptions horizontalCentered="1"/>
  <pageMargins left="0.59055118110236227" right="0.59055118110236227" top="0.59055118110236227" bottom="0.39370078740157483" header="0.51181102362204722" footer="0.31496062992125984"/>
  <pageSetup paperSize="9" scale="89" firstPageNumber="20" pageOrder="overThenDown" orientation="portrait" useFirstPageNumber="1" r:id="rId1"/>
  <headerFooter scaleWithDoc="0">
    <oddFooter>&amp;C&amp;14&amp;P</oddFooter>
  </headerFooter>
  <rowBreaks count="1" manualBreakCount="1">
    <brk id="46" max="16383" man="1"/>
  </rowBreaks>
  <colBreaks count="2" manualBreakCount="2">
    <brk id="22" max="11" man="1"/>
    <brk id="40"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F78"/>
  <sheetViews>
    <sheetView view="pageBreakPreview" zoomScaleNormal="75" workbookViewId="0">
      <pane xSplit="2" ySplit="8" topLeftCell="C9"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2.88671875" style="162" bestFit="1" customWidth="1"/>
    <col min="2" max="2" width="6.77734375" style="162" customWidth="1"/>
    <col min="3" max="5" width="9.33203125" style="162" customWidth="1"/>
    <col min="6" max="13" width="5" style="162" customWidth="1"/>
    <col min="14" max="14" width="6.77734375" style="162" customWidth="1"/>
    <col min="15" max="15" width="7.109375" style="162" customWidth="1"/>
    <col min="16" max="16" width="10.44140625" style="162" bestFit="1" customWidth="1"/>
    <col min="17" max="17" width="3.33203125" style="162" customWidth="1"/>
    <col min="18" max="18" width="8.21875" style="357" customWidth="1"/>
    <col min="19" max="19" width="8.33203125" style="162" customWidth="1"/>
    <col min="20" max="20" width="7.88671875" style="162" customWidth="1"/>
    <col min="21" max="21" width="8.33203125" style="162" customWidth="1"/>
    <col min="22" max="22" width="8.44140625" style="162" customWidth="1"/>
    <col min="23" max="23" width="9.88671875" style="162" customWidth="1"/>
    <col min="24" max="24" width="8" style="162" customWidth="1"/>
    <col min="25" max="25" width="10.77734375" style="162" customWidth="1"/>
    <col min="26" max="26" width="11.77734375" style="162" customWidth="1"/>
    <col min="27" max="27" width="10.21875" style="162" customWidth="1"/>
    <col min="28" max="28" width="11.109375" style="162" customWidth="1"/>
    <col min="29" max="29" width="9.77734375" style="162" customWidth="1"/>
    <col min="30" max="30" width="7.6640625" style="162" customWidth="1"/>
    <col min="31" max="31" width="10.77734375" style="162" customWidth="1"/>
    <col min="32" max="32" width="7.6640625" style="162" customWidth="1"/>
    <col min="33" max="33" width="9.77734375" style="162" customWidth="1"/>
    <col min="34" max="34" width="7.6640625" style="162" customWidth="1"/>
    <col min="35" max="35" width="9.77734375" style="162" customWidth="1"/>
    <col min="36" max="36" width="7.6640625" style="162" customWidth="1"/>
    <col min="37" max="37" width="10" style="162" customWidth="1"/>
    <col min="38" max="38" width="7.6640625" style="162" customWidth="1"/>
    <col min="39" max="39" width="10.109375" style="162" customWidth="1"/>
    <col min="40" max="40" width="7.6640625" style="162" customWidth="1"/>
    <col min="41" max="41" width="12" style="162" customWidth="1"/>
    <col min="42" max="42" width="7.6640625" style="162" customWidth="1"/>
    <col min="43" max="43" width="12.109375" style="162" customWidth="1"/>
    <col min="44" max="44" width="11.44140625" style="162" customWidth="1"/>
    <col min="45" max="46" width="7.6640625" style="162" customWidth="1"/>
    <col min="47" max="47" width="11.6640625" style="162" customWidth="1"/>
    <col min="48" max="48" width="7.6640625" style="162" customWidth="1"/>
    <col min="49" max="49" width="10" style="162" customWidth="1"/>
    <col min="50" max="50" width="7.6640625" style="162" customWidth="1"/>
    <col min="51" max="51" width="7.77734375" style="162" customWidth="1"/>
    <col min="52" max="52" width="7" style="162" customWidth="1"/>
    <col min="53" max="53" width="9.88671875" style="162" customWidth="1"/>
    <col min="54" max="54" width="6.77734375" style="162" customWidth="1"/>
    <col min="55" max="55" width="11.21875" style="162" customWidth="1"/>
    <col min="56" max="56" width="7" style="162" customWidth="1"/>
    <col min="57" max="57" width="9.21875" style="162" customWidth="1"/>
    <col min="58" max="58" width="7.77734375" style="162" customWidth="1"/>
    <col min="59" max="59" width="3.44140625" style="162" customWidth="1"/>
    <col min="60" max="16384" width="13.33203125" style="162"/>
  </cols>
  <sheetData>
    <row r="1" spans="1:58" x14ac:dyDescent="0.2">
      <c r="A1" s="1874" t="s">
        <v>412</v>
      </c>
      <c r="B1" s="1874"/>
      <c r="C1" s="1874"/>
      <c r="D1" s="1874"/>
      <c r="E1" s="1874"/>
      <c r="F1" s="1874"/>
      <c r="G1" s="1874"/>
      <c r="H1" s="1874"/>
      <c r="I1" s="1874"/>
      <c r="J1" s="1874"/>
      <c r="K1" s="1874"/>
      <c r="L1" s="1874"/>
      <c r="M1" s="1874"/>
      <c r="N1" s="1874"/>
      <c r="O1" s="1874"/>
      <c r="P1" s="1874"/>
    </row>
    <row r="2" spans="1:58" x14ac:dyDescent="0.2">
      <c r="B2" s="585"/>
      <c r="C2" s="585"/>
      <c r="D2" s="585"/>
      <c r="E2" s="156"/>
      <c r="F2" s="156"/>
      <c r="G2" s="1876"/>
      <c r="H2" s="1876"/>
      <c r="I2" s="156"/>
      <c r="J2" s="156"/>
      <c r="K2" s="156"/>
      <c r="L2" s="156"/>
      <c r="M2" s="156"/>
      <c r="N2" s="156"/>
      <c r="O2" s="156"/>
      <c r="P2" s="156"/>
      <c r="Q2" s="401"/>
      <c r="R2" s="584"/>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163"/>
      <c r="BB2" s="163"/>
      <c r="BC2" s="163"/>
      <c r="BD2" s="163"/>
      <c r="BE2" s="163"/>
      <c r="BF2" s="163"/>
    </row>
    <row r="3" spans="1:58" ht="16.8" thickBot="1" x14ac:dyDescent="0.25">
      <c r="B3" s="1875" t="s">
        <v>413</v>
      </c>
      <c r="C3" s="1875"/>
      <c r="D3" s="1875"/>
      <c r="E3" s="1875"/>
      <c r="F3" s="156"/>
      <c r="G3" s="156"/>
      <c r="H3" s="156"/>
      <c r="I3" s="1882"/>
      <c r="J3" s="1882"/>
      <c r="K3" s="1882"/>
      <c r="L3" s="156"/>
      <c r="M3" s="156"/>
      <c r="N3" s="156"/>
      <c r="O3" s="156"/>
      <c r="P3" s="156"/>
      <c r="Q3" s="156"/>
      <c r="R3" s="434"/>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401"/>
      <c r="AZ3" s="401"/>
      <c r="BA3" s="163"/>
      <c r="BB3" s="163"/>
      <c r="BC3" s="163"/>
      <c r="BD3" s="163"/>
      <c r="BE3" s="163"/>
      <c r="BF3" s="163"/>
    </row>
    <row r="4" spans="1:58" ht="18" customHeight="1" x14ac:dyDescent="0.2">
      <c r="A4" s="1834" t="s">
        <v>284</v>
      </c>
      <c r="B4" s="1835"/>
      <c r="C4" s="650"/>
      <c r="D4" s="650"/>
      <c r="E4" s="1880" t="s">
        <v>414</v>
      </c>
      <c r="F4" s="1881"/>
      <c r="G4" s="1881"/>
      <c r="H4" s="1881"/>
      <c r="I4" s="1881"/>
      <c r="J4" s="1881"/>
      <c r="K4" s="1881"/>
      <c r="L4" s="1881"/>
      <c r="M4" s="1881"/>
      <c r="N4" s="1881"/>
      <c r="O4" s="588"/>
      <c r="P4" s="651"/>
    </row>
    <row r="5" spans="1:58" ht="18" customHeight="1" x14ac:dyDescent="0.2">
      <c r="A5" s="1836"/>
      <c r="B5" s="1837"/>
      <c r="C5" s="406" t="s">
        <v>399</v>
      </c>
      <c r="D5" s="406" t="s">
        <v>415</v>
      </c>
      <c r="E5" s="359" t="s">
        <v>140</v>
      </c>
      <c r="F5" s="360"/>
      <c r="G5" s="1851" t="s">
        <v>401</v>
      </c>
      <c r="H5" s="1852"/>
      <c r="I5" s="1852"/>
      <c r="J5" s="1852"/>
      <c r="K5" s="1852"/>
      <c r="L5" s="1852"/>
      <c r="M5" s="1852"/>
      <c r="N5" s="1852"/>
      <c r="O5" s="593" t="s">
        <v>402</v>
      </c>
      <c r="P5" s="652" t="s">
        <v>141</v>
      </c>
    </row>
    <row r="6" spans="1:58" ht="18" customHeight="1" x14ac:dyDescent="0.2">
      <c r="A6" s="1836"/>
      <c r="B6" s="1837"/>
      <c r="C6" s="406" t="s">
        <v>403</v>
      </c>
      <c r="D6" s="406" t="s">
        <v>148</v>
      </c>
      <c r="E6" s="362" t="s">
        <v>6</v>
      </c>
      <c r="F6" s="363" t="s">
        <v>142</v>
      </c>
      <c r="G6" s="1890" t="s">
        <v>143</v>
      </c>
      <c r="H6" s="1891"/>
      <c r="I6" s="1891"/>
      <c r="J6" s="1891"/>
      <c r="K6" s="1892"/>
      <c r="L6" s="364" t="s">
        <v>144</v>
      </c>
      <c r="M6" s="365" t="s">
        <v>145</v>
      </c>
      <c r="N6" s="366" t="s">
        <v>146</v>
      </c>
      <c r="O6" s="653"/>
      <c r="P6" s="654" t="s">
        <v>147</v>
      </c>
    </row>
    <row r="7" spans="1:58" ht="18" customHeight="1" x14ac:dyDescent="0.2">
      <c r="A7" s="1836"/>
      <c r="B7" s="1837"/>
      <c r="C7" s="406"/>
      <c r="D7" s="655"/>
      <c r="E7" s="368"/>
      <c r="F7" s="363" t="s">
        <v>6</v>
      </c>
      <c r="G7" s="364" t="s">
        <v>149</v>
      </c>
      <c r="H7" s="364" t="s">
        <v>416</v>
      </c>
      <c r="I7" s="365" t="s">
        <v>150</v>
      </c>
      <c r="J7" s="359" t="s">
        <v>132</v>
      </c>
      <c r="K7" s="364" t="s">
        <v>5</v>
      </c>
      <c r="L7" s="368"/>
      <c r="M7" s="368"/>
      <c r="N7" s="369"/>
      <c r="O7" s="656"/>
      <c r="P7" s="657"/>
    </row>
    <row r="8" spans="1:58" ht="18" customHeight="1" thickBot="1" x14ac:dyDescent="0.25">
      <c r="A8" s="1855"/>
      <c r="B8" s="1856"/>
      <c r="C8" s="658" t="s">
        <v>151</v>
      </c>
      <c r="D8" s="658" t="s">
        <v>151</v>
      </c>
      <c r="E8" s="658" t="s">
        <v>151</v>
      </c>
      <c r="F8" s="658" t="s">
        <v>152</v>
      </c>
      <c r="G8" s="658"/>
      <c r="H8" s="658" t="s">
        <v>417</v>
      </c>
      <c r="I8" s="658"/>
      <c r="J8" s="658" t="s">
        <v>418</v>
      </c>
      <c r="K8" s="658"/>
      <c r="L8" s="658"/>
      <c r="M8" s="658"/>
      <c r="N8" s="659"/>
      <c r="O8" s="660" t="s">
        <v>151</v>
      </c>
      <c r="P8" s="661" t="s">
        <v>151</v>
      </c>
    </row>
    <row r="9" spans="1:58" ht="24.9" customHeight="1" thickBot="1" x14ac:dyDescent="0.25">
      <c r="A9" s="1857" t="s">
        <v>296</v>
      </c>
      <c r="B9" s="1858"/>
      <c r="C9" s="608">
        <f>SUM(C10:C12)</f>
        <v>366998</v>
      </c>
      <c r="D9" s="608">
        <f>SUM(D10:D12)</f>
        <v>95420.22</v>
      </c>
      <c r="E9" s="608">
        <f>SUM(E10:E12)</f>
        <v>87195.402000000002</v>
      </c>
      <c r="F9" s="608">
        <f>ROUND(E9/D9*100,0)</f>
        <v>91</v>
      </c>
      <c r="G9" s="609">
        <f>ROUND(G54/$E54*100,0)</f>
        <v>52</v>
      </c>
      <c r="H9" s="609">
        <f>ROUND(H54/$E54*100,0)</f>
        <v>3</v>
      </c>
      <c r="I9" s="609">
        <f>ROUND(I54/$E54*100,0)</f>
        <v>9</v>
      </c>
      <c r="J9" s="609">
        <f>ROUND(J54/$E54*100,0)</f>
        <v>4</v>
      </c>
      <c r="K9" s="608">
        <f>SUM(G9:J9)</f>
        <v>68</v>
      </c>
      <c r="L9" s="608">
        <f>ROUND(L54/$E54*100,0)</f>
        <v>28</v>
      </c>
      <c r="M9" s="609">
        <f>ROUND(M54/$E54*100,0)</f>
        <v>5</v>
      </c>
      <c r="N9" s="610">
        <f>ROUND(N54/$E54*100,0)</f>
        <v>0</v>
      </c>
      <c r="O9" s="611">
        <f>SUM(O10:O12)</f>
        <v>4825.598</v>
      </c>
      <c r="P9" s="612">
        <f>SUM(P10:P12)</f>
        <v>3403</v>
      </c>
      <c r="R9" s="238"/>
    </row>
    <row r="10" spans="1:58" ht="24.9" customHeight="1" x14ac:dyDescent="0.2">
      <c r="A10" s="1859" t="s">
        <v>297</v>
      </c>
      <c r="B10" s="1734"/>
      <c r="C10" s="301">
        <f>SUM(C13:C15)</f>
        <v>190997</v>
      </c>
      <c r="D10" s="301">
        <f>SUM(D13:D15)</f>
        <v>49659.42</v>
      </c>
      <c r="E10" s="301">
        <f>SUM(E13:E15)</f>
        <v>42407.199999999997</v>
      </c>
      <c r="F10" s="301">
        <f t="shared" ref="F10:F19" si="0">ROUND(E10/D10*100,0)</f>
        <v>85</v>
      </c>
      <c r="G10" s="302">
        <f>ROUND(G55/$E55*100,0)</f>
        <v>52</v>
      </c>
      <c r="H10" s="301">
        <f t="shared" ref="G10:J17" si="1">ROUND(H55/$E55*100,0)</f>
        <v>1</v>
      </c>
      <c r="I10" s="613">
        <f t="shared" si="1"/>
        <v>8</v>
      </c>
      <c r="J10" s="301">
        <f t="shared" si="1"/>
        <v>4</v>
      </c>
      <c r="K10" s="301">
        <f>SUM(G10:J10)</f>
        <v>65</v>
      </c>
      <c r="L10" s="301">
        <f t="shared" ref="L10:N19" si="2">ROUND(L55/$E55*100,0)</f>
        <v>31</v>
      </c>
      <c r="M10" s="302">
        <f>ROUND(M55/$E55*100,0)</f>
        <v>3</v>
      </c>
      <c r="N10" s="304">
        <f>ROUND(N55/$E55*100,0)</f>
        <v>0</v>
      </c>
      <c r="O10" s="305">
        <f>SUM(O13:O15)</f>
        <v>4676</v>
      </c>
      <c r="P10" s="306">
        <f>SUM(P13:P15)</f>
        <v>2577</v>
      </c>
      <c r="R10" s="238"/>
    </row>
    <row r="11" spans="1:58" ht="24.9" customHeight="1" x14ac:dyDescent="0.2">
      <c r="A11" s="1860" t="s">
        <v>298</v>
      </c>
      <c r="B11" s="1725"/>
      <c r="C11" s="303">
        <f>SUM(C16:C17)</f>
        <v>135726</v>
      </c>
      <c r="D11" s="303">
        <f>SUM(D16:D17)</f>
        <v>35288.800000000003</v>
      </c>
      <c r="E11" s="303">
        <f>SUM(E16:E17)</f>
        <v>34980.202000000005</v>
      </c>
      <c r="F11" s="303">
        <f t="shared" si="0"/>
        <v>99</v>
      </c>
      <c r="G11" s="303">
        <f t="shared" si="1"/>
        <v>55</v>
      </c>
      <c r="H11" s="615">
        <f t="shared" si="1"/>
        <v>4</v>
      </c>
      <c r="I11" s="541">
        <f t="shared" si="1"/>
        <v>12</v>
      </c>
      <c r="J11" s="318">
        <f t="shared" si="1"/>
        <v>2</v>
      </c>
      <c r="K11" s="303">
        <f t="shared" ref="K11:K19" si="3">SUM(G11:J11)</f>
        <v>73</v>
      </c>
      <c r="L11" s="303">
        <f t="shared" si="2"/>
        <v>21</v>
      </c>
      <c r="M11" s="318">
        <f t="shared" si="2"/>
        <v>7</v>
      </c>
      <c r="N11" s="344">
        <f>ROUND(N56/$E56*100,0)</f>
        <v>0</v>
      </c>
      <c r="O11" s="345">
        <f>SUM(O16:O17)</f>
        <v>147.59799999999996</v>
      </c>
      <c r="P11" s="346">
        <f>SUM(P16:P17)</f>
        <v>161</v>
      </c>
      <c r="R11" s="238"/>
    </row>
    <row r="12" spans="1:58" ht="24.9" customHeight="1" thickBot="1" x14ac:dyDescent="0.25">
      <c r="A12" s="1888" t="s">
        <v>299</v>
      </c>
      <c r="B12" s="1889"/>
      <c r="C12" s="614">
        <f>SUM(C18:C19)</f>
        <v>40275</v>
      </c>
      <c r="D12" s="614">
        <f>SUM(D18:D19)</f>
        <v>10472</v>
      </c>
      <c r="E12" s="614">
        <f>SUM(E18:E19)</f>
        <v>9808</v>
      </c>
      <c r="F12" s="614">
        <f t="shared" si="0"/>
        <v>94</v>
      </c>
      <c r="G12" s="614">
        <f t="shared" si="1"/>
        <v>37</v>
      </c>
      <c r="H12" s="614">
        <f t="shared" si="1"/>
        <v>5</v>
      </c>
      <c r="I12" s="662">
        <f t="shared" si="1"/>
        <v>5</v>
      </c>
      <c r="J12" s="614">
        <f t="shared" si="1"/>
        <v>10</v>
      </c>
      <c r="K12" s="614">
        <f t="shared" si="3"/>
        <v>57</v>
      </c>
      <c r="L12" s="303">
        <f t="shared" si="2"/>
        <v>38</v>
      </c>
      <c r="M12" s="663">
        <f t="shared" si="2"/>
        <v>4</v>
      </c>
      <c r="N12" s="664">
        <f>ROUND(N57/$E57*100,0)</f>
        <v>0</v>
      </c>
      <c r="O12" s="665">
        <f>SUM(O18:O19)</f>
        <v>2</v>
      </c>
      <c r="P12" s="666">
        <f>SUM(P18:P19)</f>
        <v>665</v>
      </c>
      <c r="R12" s="238"/>
    </row>
    <row r="13" spans="1:58" ht="24.9" customHeight="1" x14ac:dyDescent="0.2">
      <c r="A13" s="1886" t="s">
        <v>388</v>
      </c>
      <c r="B13" s="307" t="s">
        <v>307</v>
      </c>
      <c r="C13" s="1384">
        <f>SUM(C20:C22)</f>
        <v>39757</v>
      </c>
      <c r="D13" s="914">
        <f>SUM(D20:D22)</f>
        <v>10337.220000000001</v>
      </c>
      <c r="E13" s="914">
        <f>SUM(E20:E22)</f>
        <v>9264</v>
      </c>
      <c r="F13" s="914">
        <f t="shared" si="0"/>
        <v>90</v>
      </c>
      <c r="G13" s="914">
        <f t="shared" si="1"/>
        <v>45</v>
      </c>
      <c r="H13" s="914">
        <f t="shared" si="1"/>
        <v>2</v>
      </c>
      <c r="I13" s="914">
        <f t="shared" si="1"/>
        <v>14</v>
      </c>
      <c r="J13" s="914">
        <f t="shared" si="1"/>
        <v>3</v>
      </c>
      <c r="K13" s="914">
        <f t="shared" si="3"/>
        <v>64</v>
      </c>
      <c r="L13" s="914">
        <f t="shared" si="2"/>
        <v>34</v>
      </c>
      <c r="M13" s="914">
        <f t="shared" si="2"/>
        <v>2</v>
      </c>
      <c r="N13" s="915">
        <f>ROUND(N58/$E58*100,0)</f>
        <v>1</v>
      </c>
      <c r="O13" s="917">
        <f>SUM(O20:O22)</f>
        <v>99</v>
      </c>
      <c r="P13" s="918">
        <f>SUM(P20:P22)</f>
        <v>974</v>
      </c>
      <c r="R13" s="238"/>
    </row>
    <row r="14" spans="1:58" ht="24.9" customHeight="1" x14ac:dyDescent="0.2">
      <c r="A14" s="1727"/>
      <c r="B14" s="1332" t="s">
        <v>419</v>
      </c>
      <c r="C14" s="303">
        <f>SUM(C23:C25)</f>
        <v>103360</v>
      </c>
      <c r="D14" s="303">
        <f>SUM(D23:D25)</f>
        <v>26873.200000000001</v>
      </c>
      <c r="E14" s="303">
        <f>SUM(E23:E25)</f>
        <v>20694.2</v>
      </c>
      <c r="F14" s="303">
        <f t="shared" si="0"/>
        <v>77</v>
      </c>
      <c r="G14" s="303">
        <f t="shared" si="1"/>
        <v>56</v>
      </c>
      <c r="H14" s="303">
        <f t="shared" si="1"/>
        <v>1</v>
      </c>
      <c r="I14" s="303">
        <f t="shared" si="1"/>
        <v>6</v>
      </c>
      <c r="J14" s="303">
        <f t="shared" si="1"/>
        <v>2</v>
      </c>
      <c r="K14" s="303">
        <f t="shared" si="3"/>
        <v>65</v>
      </c>
      <c r="L14" s="303">
        <f t="shared" si="2"/>
        <v>31</v>
      </c>
      <c r="M14" s="303">
        <f t="shared" si="2"/>
        <v>4</v>
      </c>
      <c r="N14" s="344">
        <f t="shared" si="2"/>
        <v>0</v>
      </c>
      <c r="O14" s="345">
        <f>SUM(O23:O25)</f>
        <v>4576</v>
      </c>
      <c r="P14" s="349">
        <f>SUM(P23:P25)</f>
        <v>1603</v>
      </c>
      <c r="R14" s="238"/>
    </row>
    <row r="15" spans="1:58" ht="24.9" customHeight="1" x14ac:dyDescent="0.2">
      <c r="A15" s="1727"/>
      <c r="B15" s="1332" t="s">
        <v>324</v>
      </c>
      <c r="C15" s="303">
        <f>SUM(C26)</f>
        <v>47880</v>
      </c>
      <c r="D15" s="303">
        <f>SUM(D26)</f>
        <v>12449</v>
      </c>
      <c r="E15" s="303">
        <f>SUM(E26)</f>
        <v>12449</v>
      </c>
      <c r="F15" s="303">
        <f t="shared" si="0"/>
        <v>100</v>
      </c>
      <c r="G15" s="318">
        <f>ROUND(G60/$E60*100,0)</f>
        <v>50</v>
      </c>
      <c r="H15" s="303">
        <f>ROUND(H60/$E60*100,0)</f>
        <v>2</v>
      </c>
      <c r="I15" s="303">
        <f t="shared" si="1"/>
        <v>7</v>
      </c>
      <c r="J15" s="303">
        <f t="shared" si="1"/>
        <v>8</v>
      </c>
      <c r="K15" s="303">
        <f>SUM(G15:J15)</f>
        <v>67</v>
      </c>
      <c r="L15" s="303">
        <f t="shared" si="2"/>
        <v>30</v>
      </c>
      <c r="M15" s="318">
        <f t="shared" si="2"/>
        <v>2</v>
      </c>
      <c r="N15" s="344">
        <f>ROUND(N60/$E60*100,0)</f>
        <v>0</v>
      </c>
      <c r="O15" s="345">
        <f>SUM(O26)</f>
        <v>1</v>
      </c>
      <c r="P15" s="349">
        <f>SUM(P26)</f>
        <v>0</v>
      </c>
      <c r="R15" s="238"/>
    </row>
    <row r="16" spans="1:58" ht="24.9" customHeight="1" x14ac:dyDescent="0.2">
      <c r="A16" s="1727"/>
      <c r="B16" s="1332" t="s">
        <v>334</v>
      </c>
      <c r="C16" s="303">
        <f>SUM(C27:C29)</f>
        <v>125906</v>
      </c>
      <c r="D16" s="303">
        <f>SUM(D27:D29)</f>
        <v>32735.800000000003</v>
      </c>
      <c r="E16" s="303">
        <f>SUM(E27:E29)</f>
        <v>32453.202000000001</v>
      </c>
      <c r="F16" s="303">
        <f t="shared" si="0"/>
        <v>99</v>
      </c>
      <c r="G16" s="318">
        <f>ROUND(G61/$E61*100,0)</f>
        <v>55</v>
      </c>
      <c r="H16" s="303">
        <f t="shared" si="1"/>
        <v>4</v>
      </c>
      <c r="I16" s="303">
        <f t="shared" si="1"/>
        <v>11</v>
      </c>
      <c r="J16" s="303">
        <f t="shared" si="1"/>
        <v>2</v>
      </c>
      <c r="K16" s="303">
        <f t="shared" si="3"/>
        <v>72</v>
      </c>
      <c r="L16" s="303">
        <f t="shared" si="2"/>
        <v>22</v>
      </c>
      <c r="M16" s="318">
        <f t="shared" si="2"/>
        <v>6</v>
      </c>
      <c r="N16" s="344">
        <f>ROUND(N61/$E61*100,0)</f>
        <v>0</v>
      </c>
      <c r="O16" s="345">
        <f>SUM(O27:O29)</f>
        <v>147.59799999999996</v>
      </c>
      <c r="P16" s="349">
        <f>SUM(P27:P29)</f>
        <v>135</v>
      </c>
      <c r="R16" s="238"/>
    </row>
    <row r="17" spans="1:21" ht="24.9" customHeight="1" x14ac:dyDescent="0.2">
      <c r="A17" s="1727"/>
      <c r="B17" s="1332" t="s">
        <v>350</v>
      </c>
      <c r="C17" s="303">
        <f>SUM(C30)</f>
        <v>9820</v>
      </c>
      <c r="D17" s="303">
        <f>SUM(D30)</f>
        <v>2553</v>
      </c>
      <c r="E17" s="303">
        <f>SUM(E30)</f>
        <v>2527</v>
      </c>
      <c r="F17" s="303">
        <f t="shared" si="0"/>
        <v>99</v>
      </c>
      <c r="G17" s="318">
        <f>ROUND(G62/$E62*100,0)</f>
        <v>61</v>
      </c>
      <c r="H17" s="303">
        <f t="shared" si="1"/>
        <v>1</v>
      </c>
      <c r="I17" s="303">
        <f t="shared" si="1"/>
        <v>23</v>
      </c>
      <c r="J17" s="303">
        <f t="shared" si="1"/>
        <v>0</v>
      </c>
      <c r="K17" s="303">
        <f t="shared" si="3"/>
        <v>85</v>
      </c>
      <c r="L17" s="303">
        <f t="shared" si="2"/>
        <v>2</v>
      </c>
      <c r="M17" s="318">
        <f t="shared" si="2"/>
        <v>12</v>
      </c>
      <c r="N17" s="344">
        <f>ROUND(N62/$E62*100,0)</f>
        <v>1</v>
      </c>
      <c r="O17" s="345">
        <f>SUM(O30)</f>
        <v>0</v>
      </c>
      <c r="P17" s="349">
        <f>SUM(P30)</f>
        <v>26</v>
      </c>
      <c r="R17" s="238"/>
    </row>
    <row r="18" spans="1:21" ht="24.9" customHeight="1" x14ac:dyDescent="0.2">
      <c r="A18" s="1727"/>
      <c r="B18" s="1332" t="s">
        <v>354</v>
      </c>
      <c r="C18" s="303">
        <f>SUM(C31:C32)</f>
        <v>20675</v>
      </c>
      <c r="D18" s="303">
        <f>SUM(D31:D32)</f>
        <v>5376</v>
      </c>
      <c r="E18" s="303">
        <f>SUM(E31:E32)</f>
        <v>4712</v>
      </c>
      <c r="F18" s="303">
        <f t="shared" si="0"/>
        <v>88</v>
      </c>
      <c r="G18" s="318">
        <f t="shared" ref="G18:J19" si="4">ROUND(G63/$E63*100,0)</f>
        <v>40</v>
      </c>
      <c r="H18" s="303">
        <f t="shared" si="4"/>
        <v>10</v>
      </c>
      <c r="I18" s="303">
        <f t="shared" si="4"/>
        <v>10</v>
      </c>
      <c r="J18" s="303">
        <f t="shared" si="4"/>
        <v>20</v>
      </c>
      <c r="K18" s="303">
        <f t="shared" si="3"/>
        <v>80</v>
      </c>
      <c r="L18" s="303">
        <f t="shared" si="2"/>
        <v>14</v>
      </c>
      <c r="M18" s="318">
        <f t="shared" si="2"/>
        <v>5</v>
      </c>
      <c r="N18" s="344">
        <f t="shared" si="2"/>
        <v>1</v>
      </c>
      <c r="O18" s="345">
        <f>SUM(O31:O32)</f>
        <v>2</v>
      </c>
      <c r="P18" s="349">
        <f>SUM(P31:P32)</f>
        <v>665</v>
      </c>
      <c r="R18" s="238"/>
    </row>
    <row r="19" spans="1:21" ht="24.9" customHeight="1" thickBot="1" x14ac:dyDescent="0.25">
      <c r="A19" s="1728"/>
      <c r="B19" s="1340" t="s">
        <v>360</v>
      </c>
      <c r="C19" s="379">
        <f>SUM(C33)</f>
        <v>19600</v>
      </c>
      <c r="D19" s="379">
        <f>SUM(D33)</f>
        <v>5096</v>
      </c>
      <c r="E19" s="379">
        <f>SUM(E33)</f>
        <v>5096</v>
      </c>
      <c r="F19" s="379">
        <f t="shared" si="0"/>
        <v>100</v>
      </c>
      <c r="G19" s="380">
        <f t="shared" si="4"/>
        <v>35</v>
      </c>
      <c r="H19" s="379">
        <f t="shared" si="4"/>
        <v>0</v>
      </c>
      <c r="I19" s="379">
        <f t="shared" si="4"/>
        <v>1</v>
      </c>
      <c r="J19" s="379">
        <f t="shared" si="4"/>
        <v>0</v>
      </c>
      <c r="K19" s="379">
        <f t="shared" si="3"/>
        <v>36</v>
      </c>
      <c r="L19" s="379">
        <f t="shared" si="2"/>
        <v>60</v>
      </c>
      <c r="M19" s="380">
        <f t="shared" si="2"/>
        <v>4</v>
      </c>
      <c r="N19" s="381">
        <f t="shared" si="2"/>
        <v>0</v>
      </c>
      <c r="O19" s="616">
        <f>SUM(O33)</f>
        <v>0</v>
      </c>
      <c r="P19" s="667">
        <f>P33</f>
        <v>0</v>
      </c>
      <c r="R19" s="238"/>
    </row>
    <row r="20" spans="1:21" ht="24.9" customHeight="1" x14ac:dyDescent="0.2">
      <c r="A20" s="1883" t="s">
        <v>389</v>
      </c>
      <c r="B20" s="384" t="s">
        <v>307</v>
      </c>
      <c r="C20" s="186">
        <v>9857</v>
      </c>
      <c r="D20" s="1217">
        <v>2562.8200000000002</v>
      </c>
      <c r="E20" s="187">
        <v>2563</v>
      </c>
      <c r="F20" s="914">
        <v>100</v>
      </c>
      <c r="G20" s="187">
        <v>39</v>
      </c>
      <c r="H20" s="187">
        <v>2</v>
      </c>
      <c r="I20" s="187">
        <v>15</v>
      </c>
      <c r="J20" s="187">
        <v>3</v>
      </c>
      <c r="K20" s="914">
        <v>59</v>
      </c>
      <c r="L20" s="187">
        <v>40</v>
      </c>
      <c r="M20" s="187">
        <v>1</v>
      </c>
      <c r="N20" s="562">
        <v>0</v>
      </c>
      <c r="O20" s="668">
        <v>0</v>
      </c>
      <c r="P20" s="669">
        <v>0</v>
      </c>
      <c r="Q20" s="670"/>
      <c r="R20" s="238"/>
    </row>
    <row r="21" spans="1:21" ht="24.9" customHeight="1" x14ac:dyDescent="0.2">
      <c r="A21" s="1884"/>
      <c r="B21" s="299" t="s">
        <v>310</v>
      </c>
      <c r="C21" s="385">
        <v>8790</v>
      </c>
      <c r="D21" s="1215">
        <v>2285.4</v>
      </c>
      <c r="E21" s="386">
        <v>1449</v>
      </c>
      <c r="F21" s="386">
        <v>63</v>
      </c>
      <c r="G21" s="386">
        <v>42</v>
      </c>
      <c r="H21" s="386">
        <v>1</v>
      </c>
      <c r="I21" s="386">
        <v>24</v>
      </c>
      <c r="J21" s="386">
        <v>1</v>
      </c>
      <c r="K21" s="386">
        <v>68</v>
      </c>
      <c r="L21" s="386">
        <v>28</v>
      </c>
      <c r="M21" s="386">
        <v>4</v>
      </c>
      <c r="N21" s="386">
        <v>0</v>
      </c>
      <c r="O21" s="671">
        <v>0</v>
      </c>
      <c r="P21" s="672">
        <v>836</v>
      </c>
      <c r="R21" s="238"/>
    </row>
    <row r="22" spans="1:21" ht="24.75" customHeight="1" x14ac:dyDescent="0.2">
      <c r="A22" s="1884"/>
      <c r="B22" s="299" t="s">
        <v>314</v>
      </c>
      <c r="C22" s="385">
        <v>21110</v>
      </c>
      <c r="D22" s="1240">
        <v>5489</v>
      </c>
      <c r="E22" s="386">
        <v>5252</v>
      </c>
      <c r="F22" s="386">
        <v>95.682273638185464</v>
      </c>
      <c r="G22" s="386">
        <v>49</v>
      </c>
      <c r="H22" s="386">
        <v>2</v>
      </c>
      <c r="I22" s="386">
        <v>11</v>
      </c>
      <c r="J22" s="386">
        <v>3</v>
      </c>
      <c r="K22" s="386">
        <v>65</v>
      </c>
      <c r="L22" s="386">
        <v>32</v>
      </c>
      <c r="M22" s="386">
        <v>2</v>
      </c>
      <c r="N22" s="618">
        <v>1</v>
      </c>
      <c r="O22" s="673">
        <v>99</v>
      </c>
      <c r="P22" s="674">
        <v>138</v>
      </c>
      <c r="R22" s="238"/>
    </row>
    <row r="23" spans="1:21" ht="24.75" customHeight="1" x14ac:dyDescent="0.2">
      <c r="A23" s="1884"/>
      <c r="B23" s="299" t="s">
        <v>419</v>
      </c>
      <c r="C23" s="317">
        <v>44300</v>
      </c>
      <c r="D23" s="1215">
        <v>11518</v>
      </c>
      <c r="E23" s="235">
        <v>10942</v>
      </c>
      <c r="F23" s="235">
        <v>95</v>
      </c>
      <c r="G23" s="235">
        <v>57</v>
      </c>
      <c r="H23" s="235">
        <v>0</v>
      </c>
      <c r="I23" s="235">
        <v>7</v>
      </c>
      <c r="J23" s="235">
        <v>0</v>
      </c>
      <c r="K23" s="235">
        <v>64</v>
      </c>
      <c r="L23" s="235">
        <v>35</v>
      </c>
      <c r="M23" s="235">
        <v>1</v>
      </c>
      <c r="N23" s="235">
        <v>0</v>
      </c>
      <c r="O23" s="341">
        <v>576</v>
      </c>
      <c r="P23" s="325">
        <v>0</v>
      </c>
      <c r="R23" s="238"/>
    </row>
    <row r="24" spans="1:21" ht="24.9" customHeight="1" x14ac:dyDescent="0.2">
      <c r="A24" s="1884"/>
      <c r="B24" s="299" t="s">
        <v>320</v>
      </c>
      <c r="C24" s="317">
        <v>11170</v>
      </c>
      <c r="D24" s="1215">
        <v>2904.2000000000003</v>
      </c>
      <c r="E24" s="235">
        <v>2904.2</v>
      </c>
      <c r="F24" s="235">
        <v>100</v>
      </c>
      <c r="G24" s="235">
        <v>48</v>
      </c>
      <c r="H24" s="235">
        <v>3</v>
      </c>
      <c r="I24" s="235">
        <v>2</v>
      </c>
      <c r="J24" s="235">
        <v>6</v>
      </c>
      <c r="K24" s="235">
        <v>59</v>
      </c>
      <c r="L24" s="235">
        <v>27</v>
      </c>
      <c r="M24" s="235">
        <v>14</v>
      </c>
      <c r="N24" s="235">
        <v>0</v>
      </c>
      <c r="O24" s="341">
        <v>0</v>
      </c>
      <c r="P24" s="325">
        <v>0</v>
      </c>
      <c r="R24" s="238"/>
    </row>
    <row r="25" spans="1:21" ht="24.9" customHeight="1" x14ac:dyDescent="0.2">
      <c r="A25" s="1884"/>
      <c r="B25" s="299" t="s">
        <v>420</v>
      </c>
      <c r="C25" s="966">
        <v>47890</v>
      </c>
      <c r="D25" s="1280">
        <v>12451</v>
      </c>
      <c r="E25" s="911">
        <v>6848</v>
      </c>
      <c r="F25" s="911">
        <v>55</v>
      </c>
      <c r="G25" s="911">
        <v>58</v>
      </c>
      <c r="H25" s="911">
        <v>1</v>
      </c>
      <c r="I25" s="911">
        <v>5</v>
      </c>
      <c r="J25" s="911">
        <v>5</v>
      </c>
      <c r="K25" s="911">
        <v>69</v>
      </c>
      <c r="L25" s="911">
        <v>25</v>
      </c>
      <c r="M25" s="911">
        <v>6</v>
      </c>
      <c r="N25" s="911">
        <v>0</v>
      </c>
      <c r="O25" s="968">
        <v>4000</v>
      </c>
      <c r="P25" s="969">
        <v>1603</v>
      </c>
      <c r="R25" s="238"/>
    </row>
    <row r="26" spans="1:21" ht="24.9" customHeight="1" x14ac:dyDescent="0.2">
      <c r="A26" s="1884"/>
      <c r="B26" s="299" t="s">
        <v>324</v>
      </c>
      <c r="C26" s="390">
        <v>47880</v>
      </c>
      <c r="D26" s="1285">
        <v>12449</v>
      </c>
      <c r="E26" s="235">
        <v>12449</v>
      </c>
      <c r="F26" s="1287">
        <v>100</v>
      </c>
      <c r="G26" s="235">
        <v>50</v>
      </c>
      <c r="H26" s="235">
        <v>2</v>
      </c>
      <c r="I26" s="235">
        <v>7</v>
      </c>
      <c r="J26" s="235">
        <v>8</v>
      </c>
      <c r="K26" s="235">
        <v>68</v>
      </c>
      <c r="L26" s="235">
        <v>30</v>
      </c>
      <c r="M26" s="235">
        <v>2</v>
      </c>
      <c r="N26" s="235">
        <v>0</v>
      </c>
      <c r="O26" s="341">
        <v>1</v>
      </c>
      <c r="P26" s="325">
        <v>0</v>
      </c>
      <c r="R26" s="238"/>
    </row>
    <row r="27" spans="1:21" ht="24.9" customHeight="1" x14ac:dyDescent="0.2">
      <c r="A27" s="1884"/>
      <c r="B27" s="299" t="s">
        <v>334</v>
      </c>
      <c r="C27" s="390">
        <v>45230</v>
      </c>
      <c r="D27" s="1285">
        <v>11759.800000000001</v>
      </c>
      <c r="E27" s="235">
        <v>11642.202000000001</v>
      </c>
      <c r="F27" s="235">
        <v>99</v>
      </c>
      <c r="G27" s="235">
        <v>66</v>
      </c>
      <c r="H27" s="235">
        <v>7</v>
      </c>
      <c r="I27" s="235">
        <v>11</v>
      </c>
      <c r="J27" s="235">
        <v>1</v>
      </c>
      <c r="K27" s="235">
        <v>85</v>
      </c>
      <c r="L27" s="235">
        <v>3</v>
      </c>
      <c r="M27" s="235">
        <v>12</v>
      </c>
      <c r="N27" s="235">
        <v>0</v>
      </c>
      <c r="O27" s="341">
        <v>117.59799999999996</v>
      </c>
      <c r="P27" s="325">
        <v>0</v>
      </c>
      <c r="R27" s="238"/>
    </row>
    <row r="28" spans="1:21" ht="24.9" customHeight="1" x14ac:dyDescent="0.2">
      <c r="A28" s="1884"/>
      <c r="B28" s="299" t="s">
        <v>338</v>
      </c>
      <c r="C28" s="391">
        <v>37630</v>
      </c>
      <c r="D28" s="1285">
        <v>9784</v>
      </c>
      <c r="E28" s="392">
        <v>9754</v>
      </c>
      <c r="F28" s="392">
        <v>100</v>
      </c>
      <c r="G28" s="392">
        <v>30</v>
      </c>
      <c r="H28" s="392">
        <v>2</v>
      </c>
      <c r="I28" s="392">
        <v>2</v>
      </c>
      <c r="J28" s="392">
        <v>0</v>
      </c>
      <c r="K28" s="392">
        <v>34</v>
      </c>
      <c r="L28" s="392">
        <v>65</v>
      </c>
      <c r="M28" s="392">
        <v>1</v>
      </c>
      <c r="N28" s="392">
        <v>0</v>
      </c>
      <c r="O28" s="675">
        <v>30</v>
      </c>
      <c r="P28" s="630">
        <v>0</v>
      </c>
      <c r="R28" s="238"/>
    </row>
    <row r="29" spans="1:21" ht="24.9" customHeight="1" x14ac:dyDescent="0.2">
      <c r="A29" s="1884"/>
      <c r="B29" s="676" t="s">
        <v>265</v>
      </c>
      <c r="C29" s="677">
        <v>43046</v>
      </c>
      <c r="D29" s="1285">
        <v>11192</v>
      </c>
      <c r="E29" s="628">
        <v>11057</v>
      </c>
      <c r="F29" s="628">
        <v>99</v>
      </c>
      <c r="G29" s="628">
        <v>65</v>
      </c>
      <c r="H29" s="628">
        <v>3</v>
      </c>
      <c r="I29" s="628">
        <v>18</v>
      </c>
      <c r="J29" s="628">
        <v>4</v>
      </c>
      <c r="K29" s="628">
        <v>90</v>
      </c>
      <c r="L29" s="628">
        <v>5</v>
      </c>
      <c r="M29" s="628">
        <v>5</v>
      </c>
      <c r="N29" s="628">
        <v>0</v>
      </c>
      <c r="O29" s="678">
        <v>0</v>
      </c>
      <c r="P29" s="679">
        <v>135</v>
      </c>
      <c r="Q29" s="163"/>
      <c r="R29" s="238"/>
      <c r="S29" s="163"/>
      <c r="T29" s="163"/>
      <c r="U29" s="163"/>
    </row>
    <row r="30" spans="1:21" ht="24.9" customHeight="1" x14ac:dyDescent="0.2">
      <c r="A30" s="1884"/>
      <c r="B30" s="299" t="s">
        <v>350</v>
      </c>
      <c r="C30" s="221">
        <v>9820</v>
      </c>
      <c r="D30" s="1285">
        <v>2553</v>
      </c>
      <c r="E30" s="222">
        <v>2527</v>
      </c>
      <c r="F30" s="222">
        <v>99</v>
      </c>
      <c r="G30" s="1015">
        <v>61</v>
      </c>
      <c r="H30" s="1015">
        <v>1</v>
      </c>
      <c r="I30" s="1015">
        <v>23</v>
      </c>
      <c r="J30" s="1015">
        <v>0</v>
      </c>
      <c r="K30" s="222">
        <v>85</v>
      </c>
      <c r="L30" s="222">
        <v>2</v>
      </c>
      <c r="M30" s="222">
        <v>12</v>
      </c>
      <c r="N30" s="222">
        <v>1</v>
      </c>
      <c r="O30" s="347">
        <v>0</v>
      </c>
      <c r="P30" s="348">
        <v>26</v>
      </c>
      <c r="Q30" s="163"/>
      <c r="R30" s="238"/>
      <c r="S30" s="163"/>
      <c r="T30" s="163"/>
      <c r="U30" s="163"/>
    </row>
    <row r="31" spans="1:21" ht="24.9" customHeight="1" x14ac:dyDescent="0.2">
      <c r="A31" s="1884"/>
      <c r="B31" s="299" t="s">
        <v>354</v>
      </c>
      <c r="C31" s="391">
        <v>17960</v>
      </c>
      <c r="D31" s="1306">
        <v>4670</v>
      </c>
      <c r="E31" s="392">
        <v>4670</v>
      </c>
      <c r="F31" s="392">
        <v>100</v>
      </c>
      <c r="G31" s="392">
        <v>40</v>
      </c>
      <c r="H31" s="392">
        <v>10</v>
      </c>
      <c r="I31" s="392">
        <v>10</v>
      </c>
      <c r="J31" s="392">
        <v>20</v>
      </c>
      <c r="K31" s="392">
        <v>80</v>
      </c>
      <c r="L31" s="392">
        <v>14</v>
      </c>
      <c r="M31" s="392">
        <v>5</v>
      </c>
      <c r="N31" s="392">
        <v>1</v>
      </c>
      <c r="O31" s="575">
        <v>2</v>
      </c>
      <c r="P31" s="630">
        <v>1</v>
      </c>
      <c r="Q31" s="163"/>
      <c r="R31" s="238"/>
      <c r="S31" s="163"/>
      <c r="T31" s="163"/>
      <c r="U31" s="163"/>
    </row>
    <row r="32" spans="1:21" ht="24.9" customHeight="1" x14ac:dyDescent="0.2">
      <c r="A32" s="1884"/>
      <c r="B32" s="219" t="s">
        <v>359</v>
      </c>
      <c r="C32" s="220">
        <v>2715</v>
      </c>
      <c r="D32" s="1309">
        <v>706</v>
      </c>
      <c r="E32" s="222">
        <v>42</v>
      </c>
      <c r="F32" s="222">
        <v>6</v>
      </c>
      <c r="G32" s="222">
        <v>10</v>
      </c>
      <c r="H32" s="222">
        <v>10</v>
      </c>
      <c r="I32" s="222">
        <v>0</v>
      </c>
      <c r="J32" s="222">
        <v>10</v>
      </c>
      <c r="K32" s="222">
        <v>30</v>
      </c>
      <c r="L32" s="222">
        <v>70</v>
      </c>
      <c r="M32" s="222">
        <v>0</v>
      </c>
      <c r="N32" s="222">
        <v>0</v>
      </c>
      <c r="O32" s="239">
        <v>0</v>
      </c>
      <c r="P32" s="240">
        <v>664</v>
      </c>
      <c r="Q32" s="163"/>
      <c r="R32" s="238"/>
      <c r="S32" s="163"/>
      <c r="T32" s="163"/>
      <c r="U32" s="163"/>
    </row>
    <row r="33" spans="1:21" ht="24.9" customHeight="1" thickBot="1" x14ac:dyDescent="0.25">
      <c r="A33" s="1885"/>
      <c r="B33" s="680" t="s">
        <v>360</v>
      </c>
      <c r="C33" s="394">
        <v>19600</v>
      </c>
      <c r="D33" s="1315">
        <v>5096</v>
      </c>
      <c r="E33" s="207">
        <v>5096</v>
      </c>
      <c r="F33" s="207">
        <v>100</v>
      </c>
      <c r="G33" s="207">
        <v>35</v>
      </c>
      <c r="H33" s="207">
        <v>0</v>
      </c>
      <c r="I33" s="207">
        <v>1</v>
      </c>
      <c r="J33" s="207">
        <v>0</v>
      </c>
      <c r="K33" s="207">
        <v>36</v>
      </c>
      <c r="L33" s="207">
        <v>60</v>
      </c>
      <c r="M33" s="207">
        <v>4</v>
      </c>
      <c r="N33" s="207">
        <v>0</v>
      </c>
      <c r="O33" s="681">
        <v>0</v>
      </c>
      <c r="P33" s="214">
        <v>0</v>
      </c>
      <c r="Q33" s="163"/>
      <c r="R33" s="238"/>
      <c r="S33" s="163"/>
      <c r="T33" s="163"/>
      <c r="U33" s="163"/>
    </row>
    <row r="34" spans="1:21" x14ac:dyDescent="0.2">
      <c r="A34" s="1113" t="s">
        <v>411</v>
      </c>
      <c r="C34" s="163"/>
      <c r="D34" s="163"/>
      <c r="E34" s="163"/>
      <c r="F34" s="163"/>
    </row>
    <row r="36" spans="1:21" x14ac:dyDescent="0.2">
      <c r="C36" s="163"/>
      <c r="D36" s="163"/>
      <c r="E36" s="163"/>
      <c r="F36" s="163"/>
      <c r="G36" s="163"/>
      <c r="H36" s="163"/>
      <c r="I36" s="163"/>
      <c r="J36" s="163"/>
      <c r="K36" s="163"/>
      <c r="L36" s="163"/>
      <c r="M36" s="163"/>
    </row>
    <row r="37" spans="1:21" x14ac:dyDescent="0.2">
      <c r="C37" s="163"/>
      <c r="D37" s="163" t="s">
        <v>112</v>
      </c>
      <c r="F37" s="163"/>
      <c r="G37" s="163"/>
      <c r="H37" s="163"/>
      <c r="I37" s="163"/>
      <c r="J37" s="163"/>
      <c r="K37" s="163"/>
      <c r="L37" s="163"/>
      <c r="M37" s="163"/>
      <c r="N37" s="163"/>
      <c r="O37" s="163"/>
      <c r="P37" s="163"/>
      <c r="Q37" s="163"/>
      <c r="R37" s="396"/>
      <c r="S37" s="163"/>
      <c r="T37" s="163"/>
      <c r="U37" s="163"/>
    </row>
    <row r="38" spans="1:21" x14ac:dyDescent="0.2">
      <c r="B38" s="163"/>
      <c r="C38" s="163"/>
      <c r="D38" s="163" t="s">
        <v>113</v>
      </c>
      <c r="F38" s="163"/>
      <c r="G38" s="163"/>
      <c r="H38" s="163"/>
      <c r="I38" s="163"/>
      <c r="J38" s="163"/>
      <c r="K38" s="163"/>
      <c r="L38" s="163"/>
      <c r="M38" s="163"/>
      <c r="N38" s="163"/>
      <c r="O38" s="163"/>
      <c r="P38" s="163"/>
      <c r="Q38" s="163"/>
      <c r="R38" s="396"/>
      <c r="S38" s="163"/>
      <c r="T38" s="163"/>
      <c r="U38" s="163"/>
    </row>
    <row r="39" spans="1:21" x14ac:dyDescent="0.2">
      <c r="D39" s="397" t="s">
        <v>114</v>
      </c>
      <c r="E39" s="397" t="s">
        <v>115</v>
      </c>
      <c r="F39" s="398" t="s">
        <v>116</v>
      </c>
      <c r="G39" s="398" t="s">
        <v>117</v>
      </c>
      <c r="H39" s="398" t="s">
        <v>118</v>
      </c>
      <c r="I39" s="397" t="s">
        <v>119</v>
      </c>
      <c r="J39" s="397" t="s">
        <v>120</v>
      </c>
      <c r="K39" s="397" t="s">
        <v>167</v>
      </c>
      <c r="L39" s="163"/>
    </row>
    <row r="40" spans="1:21" x14ac:dyDescent="0.2">
      <c r="D40" s="397" t="s">
        <v>121</v>
      </c>
      <c r="E40" s="397">
        <v>1.27</v>
      </c>
      <c r="F40" s="398">
        <v>1.18</v>
      </c>
      <c r="G40" s="398">
        <v>1.2</v>
      </c>
      <c r="H40" s="398">
        <v>1.27</v>
      </c>
      <c r="I40" s="397">
        <v>1.21</v>
      </c>
      <c r="J40" s="397">
        <v>1.41</v>
      </c>
      <c r="K40" s="397">
        <v>1.44</v>
      </c>
      <c r="L40" s="163"/>
    </row>
    <row r="41" spans="1:21" x14ac:dyDescent="0.2">
      <c r="D41" s="397" t="s">
        <v>168</v>
      </c>
      <c r="E41" s="1887">
        <v>0.26</v>
      </c>
      <c r="F41" s="1887"/>
      <c r="G41" s="1887"/>
      <c r="H41" s="1887"/>
      <c r="I41" s="1887"/>
      <c r="J41" s="1887"/>
      <c r="K41" s="1887"/>
      <c r="L41" s="163"/>
    </row>
    <row r="42" spans="1:21" x14ac:dyDescent="0.2">
      <c r="F42" s="401"/>
      <c r="G42" s="401"/>
      <c r="H42" s="401"/>
    </row>
    <row r="43" spans="1:21" x14ac:dyDescent="0.2">
      <c r="D43" s="401" t="s">
        <v>122</v>
      </c>
      <c r="F43" s="401"/>
      <c r="G43" s="401"/>
      <c r="H43" s="401"/>
    </row>
    <row r="44" spans="1:21" x14ac:dyDescent="0.2">
      <c r="D44" s="401" t="s">
        <v>123</v>
      </c>
      <c r="F44" s="163"/>
      <c r="G44" s="163"/>
      <c r="H44" s="163"/>
    </row>
    <row r="45" spans="1:21" x14ac:dyDescent="0.2">
      <c r="C45" s="163"/>
      <c r="D45" s="401" t="s">
        <v>124</v>
      </c>
      <c r="E45" s="163"/>
      <c r="F45" s="163"/>
      <c r="G45" s="163"/>
      <c r="H45" s="163"/>
      <c r="I45" s="163"/>
      <c r="J45" s="163"/>
      <c r="K45" s="163"/>
      <c r="L45" s="163"/>
      <c r="M45" s="163"/>
      <c r="N45" s="163"/>
      <c r="O45" s="163"/>
      <c r="P45" s="163"/>
    </row>
    <row r="46" spans="1:21" x14ac:dyDescent="0.2">
      <c r="D46" s="401" t="s">
        <v>125</v>
      </c>
    </row>
    <row r="48" spans="1:21" ht="16.8" thickBot="1" x14ac:dyDescent="0.25">
      <c r="B48" s="162" t="s">
        <v>158</v>
      </c>
    </row>
    <row r="49" spans="1:16" ht="18" customHeight="1" x14ac:dyDescent="0.2">
      <c r="A49" s="1864" t="s">
        <v>127</v>
      </c>
      <c r="B49" s="1865"/>
      <c r="C49" s="402"/>
      <c r="D49" s="402"/>
      <c r="E49" s="403"/>
      <c r="F49" s="405"/>
      <c r="G49" s="405"/>
      <c r="H49" s="405" t="s">
        <v>153</v>
      </c>
      <c r="I49" s="405"/>
      <c r="J49" s="405"/>
      <c r="K49" s="405"/>
      <c r="L49" s="405"/>
      <c r="M49" s="405"/>
      <c r="N49" s="405"/>
      <c r="O49" s="405"/>
      <c r="P49" s="356"/>
    </row>
    <row r="50" spans="1:16" ht="18" customHeight="1" x14ac:dyDescent="0.2">
      <c r="A50" s="1866"/>
      <c r="B50" s="1867"/>
      <c r="C50" s="406" t="s">
        <v>96</v>
      </c>
      <c r="D50" s="406" t="s">
        <v>154</v>
      </c>
      <c r="E50" s="359" t="s">
        <v>97</v>
      </c>
      <c r="F50" s="360"/>
      <c r="G50" s="407"/>
      <c r="H50" s="408"/>
      <c r="I50" s="408" t="s">
        <v>98</v>
      </c>
      <c r="J50" s="410"/>
      <c r="K50" s="410"/>
      <c r="L50" s="410"/>
      <c r="M50" s="410"/>
      <c r="N50" s="411"/>
      <c r="O50" s="157"/>
      <c r="P50" s="361" t="s">
        <v>99</v>
      </c>
    </row>
    <row r="51" spans="1:16" ht="18" customHeight="1" x14ac:dyDescent="0.2">
      <c r="A51" s="1866"/>
      <c r="B51" s="1867"/>
      <c r="C51" s="406" t="s">
        <v>100</v>
      </c>
      <c r="D51" s="406" t="s">
        <v>101</v>
      </c>
      <c r="E51" s="362" t="s">
        <v>102</v>
      </c>
      <c r="F51" s="362" t="s">
        <v>103</v>
      </c>
      <c r="G51" s="412"/>
      <c r="H51" s="413"/>
      <c r="I51" s="413" t="s">
        <v>106</v>
      </c>
      <c r="J51" s="413"/>
      <c r="K51" s="414"/>
      <c r="L51" s="366" t="s">
        <v>107</v>
      </c>
      <c r="M51" s="364" t="s">
        <v>108</v>
      </c>
      <c r="N51" s="366" t="s">
        <v>109</v>
      </c>
      <c r="O51" s="682"/>
      <c r="P51" s="361" t="s">
        <v>104</v>
      </c>
    </row>
    <row r="52" spans="1:16" ht="18" customHeight="1" x14ac:dyDescent="0.2">
      <c r="A52" s="1866"/>
      <c r="B52" s="1867"/>
      <c r="C52" s="406"/>
      <c r="D52" s="655"/>
      <c r="E52" s="368"/>
      <c r="F52" s="362" t="s">
        <v>102</v>
      </c>
      <c r="G52" s="364" t="s">
        <v>105</v>
      </c>
      <c r="H52" s="364" t="s">
        <v>134</v>
      </c>
      <c r="I52" s="364" t="s">
        <v>110</v>
      </c>
      <c r="J52" s="359" t="s">
        <v>111</v>
      </c>
      <c r="K52" s="364" t="s">
        <v>70</v>
      </c>
      <c r="L52" s="415"/>
      <c r="M52" s="368"/>
      <c r="N52" s="369"/>
      <c r="O52" s="369"/>
      <c r="P52" s="370"/>
    </row>
    <row r="53" spans="1:16" ht="18" customHeight="1" thickBot="1" x14ac:dyDescent="0.25">
      <c r="A53" s="1868"/>
      <c r="B53" s="1869"/>
      <c r="C53" s="362" t="s">
        <v>136</v>
      </c>
      <c r="D53" s="362" t="s">
        <v>136</v>
      </c>
      <c r="E53" s="362" t="s">
        <v>136</v>
      </c>
      <c r="F53" s="362" t="s">
        <v>135</v>
      </c>
      <c r="G53" s="371"/>
      <c r="H53" s="362" t="s">
        <v>133</v>
      </c>
      <c r="I53" s="362"/>
      <c r="J53" s="362" t="s">
        <v>131</v>
      </c>
      <c r="K53" s="362"/>
      <c r="L53" s="362"/>
      <c r="M53" s="362"/>
      <c r="N53" s="373"/>
      <c r="O53" s="683"/>
      <c r="P53" s="361" t="s">
        <v>136</v>
      </c>
    </row>
    <row r="54" spans="1:16" ht="18" customHeight="1" thickBot="1" x14ac:dyDescent="0.25">
      <c r="A54" s="1870" t="s">
        <v>73</v>
      </c>
      <c r="B54" s="1705"/>
      <c r="C54" s="374">
        <f>SUM(C55:C57)</f>
        <v>366998</v>
      </c>
      <c r="D54" s="374">
        <f>SUM(D55:D57)</f>
        <v>95420.22</v>
      </c>
      <c r="E54" s="374">
        <f>SUM(E55:E57)</f>
        <v>87195.402000000002</v>
      </c>
      <c r="F54" s="374">
        <f>ROUND(E54/D54*100,0)</f>
        <v>91</v>
      </c>
      <c r="G54" s="375">
        <f t="shared" ref="G54:P54" si="5">SUM(G55:G57)</f>
        <v>45003.299320000006</v>
      </c>
      <c r="H54" s="374">
        <f t="shared" si="5"/>
        <v>2413.5901399999998</v>
      </c>
      <c r="I54" s="374">
        <f t="shared" si="5"/>
        <v>7912.9362200000005</v>
      </c>
      <c r="J54" s="374">
        <f t="shared" si="5"/>
        <v>3258.4140199999993</v>
      </c>
      <c r="K54" s="374">
        <f t="shared" si="5"/>
        <v>58588.239700000006</v>
      </c>
      <c r="L54" s="374">
        <f t="shared" si="5"/>
        <v>24205.65006</v>
      </c>
      <c r="M54" s="375">
        <f t="shared" si="5"/>
        <v>4152.5322399999995</v>
      </c>
      <c r="N54" s="376">
        <f t="shared" si="5"/>
        <v>124.49000000000001</v>
      </c>
      <c r="O54" s="376"/>
      <c r="P54" s="377">
        <f t="shared" si="5"/>
        <v>-0.17999999999983629</v>
      </c>
    </row>
    <row r="55" spans="1:16" ht="18" customHeight="1" x14ac:dyDescent="0.2">
      <c r="A55" s="1859" t="s">
        <v>72</v>
      </c>
      <c r="B55" s="1734"/>
      <c r="C55" s="301">
        <f>SUM(C58:C60)</f>
        <v>190997</v>
      </c>
      <c r="D55" s="301">
        <f>SUM(D58:D60)</f>
        <v>49659.42</v>
      </c>
      <c r="E55" s="301">
        <f>SUM(E58:E60)</f>
        <v>42407.199999999997</v>
      </c>
      <c r="F55" s="301">
        <f t="shared" ref="F55:F64" si="6">ROUND(E55/D55*100,0)</f>
        <v>85</v>
      </c>
      <c r="G55" s="302">
        <f t="shared" ref="G55:P55" si="7">SUM(G58:G60)</f>
        <v>22008.925999999999</v>
      </c>
      <c r="H55" s="301">
        <f t="shared" si="7"/>
        <v>575.37599999999998</v>
      </c>
      <c r="I55" s="301">
        <f t="shared" si="7"/>
        <v>3347.7840000000001</v>
      </c>
      <c r="J55" s="301">
        <f t="shared" si="7"/>
        <v>1761.5119999999997</v>
      </c>
      <c r="K55" s="301">
        <f t="shared" si="7"/>
        <v>27693.597999999998</v>
      </c>
      <c r="L55" s="301">
        <f t="shared" si="7"/>
        <v>13172.094000000001</v>
      </c>
      <c r="M55" s="302">
        <f t="shared" si="7"/>
        <v>1364.498</v>
      </c>
      <c r="N55" s="304">
        <f t="shared" si="7"/>
        <v>52.52</v>
      </c>
      <c r="O55" s="304"/>
      <c r="P55" s="319">
        <f t="shared" si="7"/>
        <v>-0.17999999999983629</v>
      </c>
    </row>
    <row r="56" spans="1:16" ht="18" customHeight="1" x14ac:dyDescent="0.2">
      <c r="A56" s="1860" t="s">
        <v>74</v>
      </c>
      <c r="B56" s="1725"/>
      <c r="C56" s="303">
        <f>SUM(C61:C62)</f>
        <v>135726</v>
      </c>
      <c r="D56" s="303">
        <f>SUM(D61:D62)</f>
        <v>35288.800000000003</v>
      </c>
      <c r="E56" s="303">
        <f>SUM(E61:E62)</f>
        <v>34980.202000000005</v>
      </c>
      <c r="F56" s="303">
        <f t="shared" si="6"/>
        <v>99</v>
      </c>
      <c r="G56" s="318">
        <f t="shared" ref="G56:P56" si="8">SUM(G61:G62)</f>
        <v>19338.57332</v>
      </c>
      <c r="H56" s="303">
        <f t="shared" si="8"/>
        <v>1367.01414</v>
      </c>
      <c r="I56" s="303">
        <f t="shared" si="8"/>
        <v>4047.1922199999999</v>
      </c>
      <c r="J56" s="303">
        <f t="shared" si="8"/>
        <v>558.70201999999995</v>
      </c>
      <c r="K56" s="303">
        <f t="shared" si="8"/>
        <v>25311.4817</v>
      </c>
      <c r="L56" s="303">
        <f t="shared" si="8"/>
        <v>7292.7560600000006</v>
      </c>
      <c r="M56" s="318">
        <f t="shared" si="8"/>
        <v>2350.6942399999998</v>
      </c>
      <c r="N56" s="344">
        <f t="shared" si="8"/>
        <v>25.27</v>
      </c>
      <c r="O56" s="344"/>
      <c r="P56" s="378">
        <f t="shared" si="8"/>
        <v>0</v>
      </c>
    </row>
    <row r="57" spans="1:16" ht="18" customHeight="1" thickBot="1" x14ac:dyDescent="0.25">
      <c r="A57" s="1854" t="s">
        <v>75</v>
      </c>
      <c r="B57" s="1742"/>
      <c r="C57" s="379">
        <f>SUM(C63:C64)</f>
        <v>40275</v>
      </c>
      <c r="D57" s="379">
        <f>SUM(D63:D64)</f>
        <v>10472</v>
      </c>
      <c r="E57" s="379">
        <f>SUM(E63:E64)</f>
        <v>9808</v>
      </c>
      <c r="F57" s="379">
        <f t="shared" si="6"/>
        <v>94</v>
      </c>
      <c r="G57" s="380">
        <f t="shared" ref="G57:P57" si="9">SUM(G63:G64)</f>
        <v>3655.8</v>
      </c>
      <c r="H57" s="379">
        <f t="shared" si="9"/>
        <v>471.2</v>
      </c>
      <c r="I57" s="379">
        <f t="shared" si="9"/>
        <v>517.96</v>
      </c>
      <c r="J57" s="379">
        <f t="shared" si="9"/>
        <v>938.2</v>
      </c>
      <c r="K57" s="379">
        <f t="shared" si="9"/>
        <v>5583.16</v>
      </c>
      <c r="L57" s="379">
        <f t="shared" si="9"/>
        <v>3740.7999999999997</v>
      </c>
      <c r="M57" s="380">
        <f t="shared" si="9"/>
        <v>437.34000000000003</v>
      </c>
      <c r="N57" s="381">
        <f t="shared" si="9"/>
        <v>46.7</v>
      </c>
      <c r="O57" s="381"/>
      <c r="P57" s="382">
        <f t="shared" si="9"/>
        <v>0</v>
      </c>
    </row>
    <row r="58" spans="1:16" ht="18" customHeight="1" x14ac:dyDescent="0.2">
      <c r="A58" s="1871" t="s">
        <v>95</v>
      </c>
      <c r="B58" s="300" t="s">
        <v>76</v>
      </c>
      <c r="C58" s="301">
        <f>SUM(C65:C67)</f>
        <v>39757</v>
      </c>
      <c r="D58" s="301">
        <f>SUM(D65:D67)</f>
        <v>10337.220000000001</v>
      </c>
      <c r="E58" s="301">
        <f>SUM(E65:E67)</f>
        <v>9264</v>
      </c>
      <c r="F58" s="301">
        <f t="shared" si="6"/>
        <v>90</v>
      </c>
      <c r="G58" s="302">
        <f t="shared" ref="G58:P58" si="10">SUM(G65:G67)</f>
        <v>4181.63</v>
      </c>
      <c r="H58" s="301">
        <f t="shared" si="10"/>
        <v>170.79000000000002</v>
      </c>
      <c r="I58" s="301">
        <f t="shared" si="10"/>
        <v>1309.93</v>
      </c>
      <c r="J58" s="301">
        <f t="shared" si="10"/>
        <v>248.94</v>
      </c>
      <c r="K58" s="301">
        <f t="shared" si="10"/>
        <v>5911.29</v>
      </c>
      <c r="L58" s="301">
        <f t="shared" si="10"/>
        <v>3111.5600000000004</v>
      </c>
      <c r="M58" s="302">
        <f t="shared" si="10"/>
        <v>188.63</v>
      </c>
      <c r="N58" s="304">
        <f t="shared" si="10"/>
        <v>52.52</v>
      </c>
      <c r="O58" s="304"/>
      <c r="P58" s="319">
        <f t="shared" si="10"/>
        <v>-0.17999999999983629</v>
      </c>
    </row>
    <row r="59" spans="1:16" ht="18" customHeight="1" x14ac:dyDescent="0.2">
      <c r="A59" s="1872"/>
      <c r="B59" s="339" t="s">
        <v>77</v>
      </c>
      <c r="C59" s="303">
        <f>SUM(C68:C70)</f>
        <v>103360</v>
      </c>
      <c r="D59" s="303">
        <f>SUM(D68:D70)</f>
        <v>26873.200000000001</v>
      </c>
      <c r="E59" s="303">
        <f>SUM(E68:E70)</f>
        <v>20694.2</v>
      </c>
      <c r="F59" s="303">
        <f t="shared" si="6"/>
        <v>77</v>
      </c>
      <c r="G59" s="318">
        <f t="shared" ref="G59:P59" si="11">SUM(G68:G70)</f>
        <v>11602.795999999998</v>
      </c>
      <c r="H59" s="303">
        <f t="shared" si="11"/>
        <v>155.60599999999999</v>
      </c>
      <c r="I59" s="303">
        <f t="shared" si="11"/>
        <v>1166.424</v>
      </c>
      <c r="J59" s="303">
        <f t="shared" si="11"/>
        <v>516.65199999999993</v>
      </c>
      <c r="K59" s="303">
        <f t="shared" si="11"/>
        <v>13441.477999999999</v>
      </c>
      <c r="L59" s="303">
        <f t="shared" si="11"/>
        <v>6325.8339999999998</v>
      </c>
      <c r="M59" s="318">
        <f t="shared" si="11"/>
        <v>926.88799999999992</v>
      </c>
      <c r="N59" s="344">
        <f t="shared" si="11"/>
        <v>0</v>
      </c>
      <c r="O59" s="344"/>
      <c r="P59" s="378">
        <f t="shared" si="11"/>
        <v>0</v>
      </c>
    </row>
    <row r="60" spans="1:16" ht="18" customHeight="1" x14ac:dyDescent="0.2">
      <c r="A60" s="1872"/>
      <c r="B60" s="339" t="s">
        <v>78</v>
      </c>
      <c r="C60" s="303">
        <f>SUM(C71)</f>
        <v>47880</v>
      </c>
      <c r="D60" s="303">
        <f>SUM(D71)</f>
        <v>12449</v>
      </c>
      <c r="E60" s="303">
        <f>SUM(E71)</f>
        <v>12449</v>
      </c>
      <c r="F60" s="303">
        <f t="shared" si="6"/>
        <v>100</v>
      </c>
      <c r="G60" s="318">
        <f t="shared" ref="G60:P60" si="12">SUM(G71)</f>
        <v>6224.5</v>
      </c>
      <c r="H60" s="303">
        <f t="shared" si="12"/>
        <v>248.98</v>
      </c>
      <c r="I60" s="303">
        <f t="shared" si="12"/>
        <v>871.43</v>
      </c>
      <c r="J60" s="303">
        <f t="shared" si="12"/>
        <v>995.92</v>
      </c>
      <c r="K60" s="303">
        <f t="shared" si="12"/>
        <v>8340.83</v>
      </c>
      <c r="L60" s="303">
        <f t="shared" si="12"/>
        <v>3734.7</v>
      </c>
      <c r="M60" s="318">
        <f t="shared" si="12"/>
        <v>248.98</v>
      </c>
      <c r="N60" s="344">
        <f t="shared" si="12"/>
        <v>0</v>
      </c>
      <c r="O60" s="344"/>
      <c r="P60" s="378">
        <f t="shared" si="12"/>
        <v>0</v>
      </c>
    </row>
    <row r="61" spans="1:16" ht="18" customHeight="1" x14ac:dyDescent="0.2">
      <c r="A61" s="1872"/>
      <c r="B61" s="339" t="s">
        <v>79</v>
      </c>
      <c r="C61" s="303">
        <f>SUM(C72:C74)</f>
        <v>125906</v>
      </c>
      <c r="D61" s="303">
        <f>SUM(D72:D74)</f>
        <v>32735.800000000003</v>
      </c>
      <c r="E61" s="303">
        <f>SUM(E72:E74)</f>
        <v>32453.202000000001</v>
      </c>
      <c r="F61" s="303">
        <f t="shared" si="6"/>
        <v>99</v>
      </c>
      <c r="G61" s="318">
        <f t="shared" ref="G61:P61" si="13">SUM(G72:G74)</f>
        <v>17797.103319999998</v>
      </c>
      <c r="H61" s="303">
        <f t="shared" si="13"/>
        <v>1341.74414</v>
      </c>
      <c r="I61" s="303">
        <f t="shared" si="13"/>
        <v>3465.9822199999999</v>
      </c>
      <c r="J61" s="303">
        <f t="shared" si="13"/>
        <v>558.70201999999995</v>
      </c>
      <c r="K61" s="303">
        <f t="shared" si="13"/>
        <v>23163.5317</v>
      </c>
      <c r="L61" s="303">
        <f t="shared" si="13"/>
        <v>7242.2160600000007</v>
      </c>
      <c r="M61" s="318">
        <f t="shared" si="13"/>
        <v>2047.45424</v>
      </c>
      <c r="N61" s="344">
        <f t="shared" si="13"/>
        <v>0</v>
      </c>
      <c r="O61" s="344"/>
      <c r="P61" s="378">
        <f t="shared" si="13"/>
        <v>0</v>
      </c>
    </row>
    <row r="62" spans="1:16" ht="18" customHeight="1" x14ac:dyDescent="0.2">
      <c r="A62" s="1872"/>
      <c r="B62" s="339" t="s">
        <v>80</v>
      </c>
      <c r="C62" s="303">
        <f>SUM(C75)</f>
        <v>9820</v>
      </c>
      <c r="D62" s="303">
        <f>SUM(D75)</f>
        <v>2553</v>
      </c>
      <c r="E62" s="303">
        <f>SUM(E75)</f>
        <v>2527</v>
      </c>
      <c r="F62" s="303">
        <f t="shared" si="6"/>
        <v>99</v>
      </c>
      <c r="G62" s="318">
        <f t="shared" ref="G62:P62" si="14">SUM(G75)</f>
        <v>1541.47</v>
      </c>
      <c r="H62" s="303">
        <f t="shared" si="14"/>
        <v>25.27</v>
      </c>
      <c r="I62" s="303">
        <f t="shared" si="14"/>
        <v>581.21</v>
      </c>
      <c r="J62" s="303">
        <f t="shared" si="14"/>
        <v>0</v>
      </c>
      <c r="K62" s="303">
        <f t="shared" si="14"/>
        <v>2147.9499999999998</v>
      </c>
      <c r="L62" s="303">
        <f t="shared" si="14"/>
        <v>50.54</v>
      </c>
      <c r="M62" s="318">
        <f t="shared" si="14"/>
        <v>303.24</v>
      </c>
      <c r="N62" s="344">
        <f t="shared" si="14"/>
        <v>25.27</v>
      </c>
      <c r="O62" s="344"/>
      <c r="P62" s="378">
        <f t="shared" si="14"/>
        <v>0</v>
      </c>
    </row>
    <row r="63" spans="1:16" ht="18" customHeight="1" x14ac:dyDescent="0.2">
      <c r="A63" s="1872"/>
      <c r="B63" s="339" t="s">
        <v>81</v>
      </c>
      <c r="C63" s="303">
        <f>SUM(C76:C77)</f>
        <v>20675</v>
      </c>
      <c r="D63" s="303">
        <f>SUM(D76:D77)</f>
        <v>5376</v>
      </c>
      <c r="E63" s="303">
        <f>SUM(E76:E77)</f>
        <v>4712</v>
      </c>
      <c r="F63" s="303">
        <f t="shared" si="6"/>
        <v>88</v>
      </c>
      <c r="G63" s="318">
        <f t="shared" ref="G63:P63" si="15">SUM(G76:G77)</f>
        <v>1872.2</v>
      </c>
      <c r="H63" s="303">
        <f t="shared" si="15"/>
        <v>471.2</v>
      </c>
      <c r="I63" s="303">
        <f t="shared" si="15"/>
        <v>467</v>
      </c>
      <c r="J63" s="303">
        <f t="shared" si="15"/>
        <v>938.2</v>
      </c>
      <c r="K63" s="303">
        <f t="shared" si="15"/>
        <v>3748.6</v>
      </c>
      <c r="L63" s="303">
        <f t="shared" si="15"/>
        <v>683.19999999999993</v>
      </c>
      <c r="M63" s="318">
        <f t="shared" si="15"/>
        <v>233.5</v>
      </c>
      <c r="N63" s="344">
        <f t="shared" si="15"/>
        <v>46.7</v>
      </c>
      <c r="O63" s="344"/>
      <c r="P63" s="378">
        <f t="shared" si="15"/>
        <v>0</v>
      </c>
    </row>
    <row r="64" spans="1:16" ht="18" customHeight="1" thickBot="1" x14ac:dyDescent="0.25">
      <c r="A64" s="1873"/>
      <c r="B64" s="383" t="s">
        <v>82</v>
      </c>
      <c r="C64" s="379">
        <f>SUM(C78)</f>
        <v>19600</v>
      </c>
      <c r="D64" s="379">
        <f>SUM(D78)</f>
        <v>5096</v>
      </c>
      <c r="E64" s="379">
        <f>SUM(E78)</f>
        <v>5096</v>
      </c>
      <c r="F64" s="379">
        <f t="shared" si="6"/>
        <v>100</v>
      </c>
      <c r="G64" s="380">
        <f t="shared" ref="G64:P64" si="16">SUM(G78)</f>
        <v>1783.6</v>
      </c>
      <c r="H64" s="379">
        <f t="shared" si="16"/>
        <v>0</v>
      </c>
      <c r="I64" s="379">
        <f t="shared" si="16"/>
        <v>50.96</v>
      </c>
      <c r="J64" s="379">
        <f t="shared" si="16"/>
        <v>0</v>
      </c>
      <c r="K64" s="379">
        <f t="shared" si="16"/>
        <v>1834.56</v>
      </c>
      <c r="L64" s="379">
        <f t="shared" si="16"/>
        <v>3057.6</v>
      </c>
      <c r="M64" s="380">
        <f t="shared" si="16"/>
        <v>203.84</v>
      </c>
      <c r="N64" s="381">
        <f t="shared" si="16"/>
        <v>0</v>
      </c>
      <c r="O64" s="381"/>
      <c r="P64" s="382">
        <f t="shared" si="16"/>
        <v>0</v>
      </c>
    </row>
    <row r="65" spans="1:19" ht="18" customHeight="1" x14ac:dyDescent="0.2">
      <c r="A65" s="1861" t="s">
        <v>84</v>
      </c>
      <c r="B65" s="416" t="s">
        <v>83</v>
      </c>
      <c r="C65" s="186">
        <f>C20</f>
        <v>9857</v>
      </c>
      <c r="D65" s="186">
        <f>D20</f>
        <v>2562.8200000000002</v>
      </c>
      <c r="E65" s="186">
        <f>E20</f>
        <v>2563</v>
      </c>
      <c r="F65" s="186">
        <f>F20</f>
        <v>100</v>
      </c>
      <c r="G65" s="187">
        <f>$E20*G20/100</f>
        <v>999.57</v>
      </c>
      <c r="H65" s="187">
        <f>$E20*H20/100</f>
        <v>51.26</v>
      </c>
      <c r="I65" s="187">
        <f>$E20*I20/100</f>
        <v>384.45</v>
      </c>
      <c r="J65" s="187">
        <f>$E20*J20/100</f>
        <v>76.89</v>
      </c>
      <c r="K65" s="187">
        <f>SUM(G65:J65)</f>
        <v>1512.1700000000003</v>
      </c>
      <c r="L65" s="187">
        <f t="shared" ref="L65:N78" si="17">$E20*L20/100</f>
        <v>1025.2</v>
      </c>
      <c r="M65" s="187">
        <f t="shared" si="17"/>
        <v>25.63</v>
      </c>
      <c r="N65" s="187">
        <f t="shared" si="17"/>
        <v>0</v>
      </c>
      <c r="O65" s="562"/>
      <c r="P65" s="188">
        <f>D65-E65</f>
        <v>-0.17999999999983629</v>
      </c>
      <c r="R65" s="238"/>
      <c r="S65" s="649">
        <f>SUM(K65:P65)</f>
        <v>2562.8200000000006</v>
      </c>
    </row>
    <row r="66" spans="1:19" ht="18" customHeight="1" x14ac:dyDescent="0.2">
      <c r="A66" s="1862"/>
      <c r="B66" s="299" t="s">
        <v>88</v>
      </c>
      <c r="C66" s="317">
        <f t="shared" ref="C66:F78" si="18">C21</f>
        <v>8790</v>
      </c>
      <c r="D66" s="317">
        <f t="shared" si="18"/>
        <v>2285.4</v>
      </c>
      <c r="E66" s="317">
        <f t="shared" si="18"/>
        <v>1449</v>
      </c>
      <c r="F66" s="317">
        <f t="shared" si="18"/>
        <v>63</v>
      </c>
      <c r="G66" s="235">
        <f t="shared" ref="G66:H78" si="19">$E21*G21/100</f>
        <v>608.58000000000004</v>
      </c>
      <c r="H66" s="235">
        <f t="shared" si="19"/>
        <v>14.49</v>
      </c>
      <c r="I66" s="235">
        <f t="shared" ref="I66:J78" si="20">$E21*I21/100</f>
        <v>347.76</v>
      </c>
      <c r="J66" s="235">
        <f t="shared" si="20"/>
        <v>14.49</v>
      </c>
      <c r="K66" s="235">
        <f t="shared" ref="K66:K78" si="21">SUM(G66:J66)</f>
        <v>985.32</v>
      </c>
      <c r="L66" s="235">
        <f t="shared" si="17"/>
        <v>405.72</v>
      </c>
      <c r="M66" s="235">
        <f t="shared" si="17"/>
        <v>57.96</v>
      </c>
      <c r="N66" s="235">
        <f t="shared" si="17"/>
        <v>0</v>
      </c>
      <c r="O66" s="236"/>
      <c r="P66" s="418"/>
      <c r="R66" s="238"/>
      <c r="S66" s="649">
        <f t="shared" ref="S66:S78" si="22">SUM(K66:P66)</f>
        <v>1449</v>
      </c>
    </row>
    <row r="67" spans="1:19" ht="18" customHeight="1" x14ac:dyDescent="0.2">
      <c r="A67" s="1862"/>
      <c r="B67" s="299" t="s">
        <v>89</v>
      </c>
      <c r="C67" s="317">
        <f t="shared" si="18"/>
        <v>21110</v>
      </c>
      <c r="D67" s="317">
        <f t="shared" si="18"/>
        <v>5489</v>
      </c>
      <c r="E67" s="317">
        <f t="shared" si="18"/>
        <v>5252</v>
      </c>
      <c r="F67" s="317">
        <f t="shared" si="18"/>
        <v>95.682273638185464</v>
      </c>
      <c r="G67" s="235">
        <f t="shared" si="19"/>
        <v>2573.48</v>
      </c>
      <c r="H67" s="235">
        <f t="shared" si="19"/>
        <v>105.04</v>
      </c>
      <c r="I67" s="235">
        <f t="shared" si="20"/>
        <v>577.72</v>
      </c>
      <c r="J67" s="235">
        <f t="shared" si="20"/>
        <v>157.56</v>
      </c>
      <c r="K67" s="235">
        <f t="shared" si="21"/>
        <v>3413.7999999999997</v>
      </c>
      <c r="L67" s="235">
        <f t="shared" si="17"/>
        <v>1680.64</v>
      </c>
      <c r="M67" s="235">
        <f t="shared" si="17"/>
        <v>105.04</v>
      </c>
      <c r="N67" s="235">
        <f t="shared" si="17"/>
        <v>52.52</v>
      </c>
      <c r="O67" s="236"/>
      <c r="P67" s="418"/>
      <c r="R67" s="238"/>
      <c r="S67" s="649">
        <f t="shared" si="22"/>
        <v>5252</v>
      </c>
    </row>
    <row r="68" spans="1:19" ht="18" customHeight="1" x14ac:dyDescent="0.2">
      <c r="A68" s="1862"/>
      <c r="B68" s="299" t="s">
        <v>90</v>
      </c>
      <c r="C68" s="317">
        <f t="shared" si="18"/>
        <v>44300</v>
      </c>
      <c r="D68" s="317">
        <f t="shared" si="18"/>
        <v>11518</v>
      </c>
      <c r="E68" s="317">
        <f t="shared" si="18"/>
        <v>10942</v>
      </c>
      <c r="F68" s="317">
        <f t="shared" si="18"/>
        <v>95</v>
      </c>
      <c r="G68" s="235">
        <f t="shared" si="19"/>
        <v>6236.94</v>
      </c>
      <c r="H68" s="235">
        <f t="shared" si="19"/>
        <v>0</v>
      </c>
      <c r="I68" s="235">
        <f t="shared" si="20"/>
        <v>765.94</v>
      </c>
      <c r="J68" s="235">
        <f t="shared" si="20"/>
        <v>0</v>
      </c>
      <c r="K68" s="235">
        <f t="shared" si="21"/>
        <v>7002.8799999999992</v>
      </c>
      <c r="L68" s="235">
        <f>$E23*L23/100</f>
        <v>3829.7</v>
      </c>
      <c r="M68" s="235">
        <f t="shared" si="17"/>
        <v>109.42</v>
      </c>
      <c r="N68" s="235">
        <f t="shared" si="17"/>
        <v>0</v>
      </c>
      <c r="O68" s="236"/>
      <c r="P68" s="389"/>
      <c r="R68" s="238"/>
      <c r="S68" s="649">
        <f t="shared" si="22"/>
        <v>10941.999999999998</v>
      </c>
    </row>
    <row r="69" spans="1:19" ht="18" customHeight="1" x14ac:dyDescent="0.2">
      <c r="A69" s="1862"/>
      <c r="B69" s="299" t="s">
        <v>91</v>
      </c>
      <c r="C69" s="317">
        <f t="shared" si="18"/>
        <v>11170</v>
      </c>
      <c r="D69" s="317">
        <f t="shared" si="18"/>
        <v>2904.2000000000003</v>
      </c>
      <c r="E69" s="317">
        <f t="shared" si="18"/>
        <v>2904.2</v>
      </c>
      <c r="F69" s="317">
        <f t="shared" si="18"/>
        <v>100</v>
      </c>
      <c r="G69" s="235">
        <f t="shared" si="19"/>
        <v>1394.0159999999998</v>
      </c>
      <c r="H69" s="235">
        <f t="shared" si="19"/>
        <v>87.125999999999991</v>
      </c>
      <c r="I69" s="235">
        <f t="shared" si="20"/>
        <v>58.083999999999996</v>
      </c>
      <c r="J69" s="235">
        <f t="shared" si="20"/>
        <v>174.25199999999998</v>
      </c>
      <c r="K69" s="235">
        <f>SUM(G69:J69)</f>
        <v>1713.4779999999998</v>
      </c>
      <c r="L69" s="235">
        <f>$E24*L24/100</f>
        <v>784.1339999999999</v>
      </c>
      <c r="M69" s="235">
        <f t="shared" si="17"/>
        <v>406.58799999999997</v>
      </c>
      <c r="N69" s="235">
        <f t="shared" si="17"/>
        <v>0</v>
      </c>
      <c r="O69" s="236"/>
      <c r="P69" s="389"/>
      <c r="R69" s="238"/>
      <c r="S69" s="649">
        <f t="shared" si="22"/>
        <v>2904.2</v>
      </c>
    </row>
    <row r="70" spans="1:19" ht="18" customHeight="1" x14ac:dyDescent="0.2">
      <c r="A70" s="1862"/>
      <c r="B70" s="299" t="s">
        <v>92</v>
      </c>
      <c r="C70" s="317">
        <f t="shared" si="18"/>
        <v>47890</v>
      </c>
      <c r="D70" s="317">
        <f t="shared" si="18"/>
        <v>12451</v>
      </c>
      <c r="E70" s="317">
        <f t="shared" si="18"/>
        <v>6848</v>
      </c>
      <c r="F70" s="317">
        <f t="shared" si="18"/>
        <v>55</v>
      </c>
      <c r="G70" s="235">
        <f t="shared" si="19"/>
        <v>3971.84</v>
      </c>
      <c r="H70" s="235">
        <f t="shared" si="19"/>
        <v>68.48</v>
      </c>
      <c r="I70" s="235">
        <f t="shared" si="20"/>
        <v>342.4</v>
      </c>
      <c r="J70" s="235">
        <f t="shared" si="20"/>
        <v>342.4</v>
      </c>
      <c r="K70" s="235">
        <f t="shared" si="21"/>
        <v>4725.12</v>
      </c>
      <c r="L70" s="235">
        <f>$E25*L25/100</f>
        <v>1712</v>
      </c>
      <c r="M70" s="235">
        <f t="shared" si="17"/>
        <v>410.88</v>
      </c>
      <c r="N70" s="235">
        <f t="shared" si="17"/>
        <v>0</v>
      </c>
      <c r="O70" s="236"/>
      <c r="P70" s="389"/>
      <c r="R70" s="238"/>
      <c r="S70" s="649">
        <f t="shared" si="22"/>
        <v>6848</v>
      </c>
    </row>
    <row r="71" spans="1:19" ht="18" customHeight="1" x14ac:dyDescent="0.2">
      <c r="A71" s="1862"/>
      <c r="B71" s="299" t="s">
        <v>93</v>
      </c>
      <c r="C71" s="390">
        <f t="shared" si="18"/>
        <v>47880</v>
      </c>
      <c r="D71" s="390">
        <f t="shared" si="18"/>
        <v>12449</v>
      </c>
      <c r="E71" s="390">
        <f t="shared" si="18"/>
        <v>12449</v>
      </c>
      <c r="F71" s="390">
        <f t="shared" si="18"/>
        <v>100</v>
      </c>
      <c r="G71" s="235">
        <f t="shared" si="19"/>
        <v>6224.5</v>
      </c>
      <c r="H71" s="235">
        <f t="shared" si="19"/>
        <v>248.98</v>
      </c>
      <c r="I71" s="235">
        <f t="shared" si="20"/>
        <v>871.43</v>
      </c>
      <c r="J71" s="235">
        <f t="shared" si="20"/>
        <v>995.92</v>
      </c>
      <c r="K71" s="235">
        <f t="shared" si="21"/>
        <v>8340.83</v>
      </c>
      <c r="L71" s="235">
        <f t="shared" si="17"/>
        <v>3734.7</v>
      </c>
      <c r="M71" s="235">
        <f t="shared" si="17"/>
        <v>248.98</v>
      </c>
      <c r="N71" s="235">
        <f t="shared" si="17"/>
        <v>0</v>
      </c>
      <c r="O71" s="236"/>
      <c r="P71" s="389"/>
      <c r="R71" s="238"/>
      <c r="S71" s="649">
        <f t="shared" si="22"/>
        <v>12324.509999999998</v>
      </c>
    </row>
    <row r="72" spans="1:19" ht="18" customHeight="1" x14ac:dyDescent="0.2">
      <c r="A72" s="1862"/>
      <c r="B72" s="299" t="s">
        <v>85</v>
      </c>
      <c r="C72" s="390">
        <f t="shared" si="18"/>
        <v>45230</v>
      </c>
      <c r="D72" s="390">
        <f t="shared" si="18"/>
        <v>11759.800000000001</v>
      </c>
      <c r="E72" s="390">
        <f t="shared" si="18"/>
        <v>11642.202000000001</v>
      </c>
      <c r="F72" s="390">
        <f t="shared" si="18"/>
        <v>99</v>
      </c>
      <c r="G72" s="235">
        <f t="shared" si="19"/>
        <v>7683.8533200000002</v>
      </c>
      <c r="H72" s="235">
        <f t="shared" si="19"/>
        <v>814.95414000000005</v>
      </c>
      <c r="I72" s="235">
        <f t="shared" si="20"/>
        <v>1280.6422200000002</v>
      </c>
      <c r="J72" s="235">
        <f t="shared" si="20"/>
        <v>116.42202000000002</v>
      </c>
      <c r="K72" s="235">
        <f t="shared" si="21"/>
        <v>9895.8716999999997</v>
      </c>
      <c r="L72" s="235">
        <f t="shared" si="17"/>
        <v>349.26605999999998</v>
      </c>
      <c r="M72" s="235">
        <f t="shared" si="17"/>
        <v>1397.0642399999999</v>
      </c>
      <c r="N72" s="235">
        <f t="shared" si="17"/>
        <v>0</v>
      </c>
      <c r="O72" s="236"/>
      <c r="P72" s="389"/>
      <c r="R72" s="238"/>
      <c r="S72" s="649">
        <f t="shared" si="22"/>
        <v>11642.201999999999</v>
      </c>
    </row>
    <row r="73" spans="1:19" ht="18" customHeight="1" x14ac:dyDescent="0.2">
      <c r="A73" s="1862"/>
      <c r="B73" s="299" t="s">
        <v>94</v>
      </c>
      <c r="C73" s="390">
        <f t="shared" si="18"/>
        <v>37630</v>
      </c>
      <c r="D73" s="390">
        <f t="shared" si="18"/>
        <v>9784</v>
      </c>
      <c r="E73" s="390">
        <f t="shared" si="18"/>
        <v>9754</v>
      </c>
      <c r="F73" s="390">
        <f t="shared" si="18"/>
        <v>100</v>
      </c>
      <c r="G73" s="235">
        <f t="shared" si="19"/>
        <v>2926.2</v>
      </c>
      <c r="H73" s="235">
        <f t="shared" si="19"/>
        <v>195.08</v>
      </c>
      <c r="I73" s="235">
        <f t="shared" si="20"/>
        <v>195.08</v>
      </c>
      <c r="J73" s="235">
        <f t="shared" si="20"/>
        <v>0</v>
      </c>
      <c r="K73" s="235">
        <f t="shared" si="21"/>
        <v>3316.3599999999997</v>
      </c>
      <c r="L73" s="235">
        <f t="shared" si="17"/>
        <v>6340.1</v>
      </c>
      <c r="M73" s="235">
        <f t="shared" si="17"/>
        <v>97.54</v>
      </c>
      <c r="N73" s="235">
        <f t="shared" si="17"/>
        <v>0</v>
      </c>
      <c r="O73" s="236"/>
      <c r="P73" s="389"/>
      <c r="R73" s="238"/>
      <c r="S73" s="649">
        <f t="shared" si="22"/>
        <v>9754</v>
      </c>
    </row>
    <row r="74" spans="1:19" ht="18" customHeight="1" x14ac:dyDescent="0.2">
      <c r="A74" s="1862"/>
      <c r="B74" s="299" t="s">
        <v>86</v>
      </c>
      <c r="C74" s="390">
        <f t="shared" si="18"/>
        <v>43046</v>
      </c>
      <c r="D74" s="390">
        <f t="shared" si="18"/>
        <v>11192</v>
      </c>
      <c r="E74" s="390">
        <f t="shared" si="18"/>
        <v>11057</v>
      </c>
      <c r="F74" s="390">
        <f t="shared" si="18"/>
        <v>99</v>
      </c>
      <c r="G74" s="235">
        <f t="shared" si="19"/>
        <v>7187.05</v>
      </c>
      <c r="H74" s="235">
        <f t="shared" si="19"/>
        <v>331.71</v>
      </c>
      <c r="I74" s="235">
        <f t="shared" si="20"/>
        <v>1990.26</v>
      </c>
      <c r="J74" s="235">
        <f t="shared" si="20"/>
        <v>442.28</v>
      </c>
      <c r="K74" s="235">
        <f t="shared" si="21"/>
        <v>9951.3000000000011</v>
      </c>
      <c r="L74" s="235">
        <f t="shared" si="17"/>
        <v>552.85</v>
      </c>
      <c r="M74" s="235">
        <f t="shared" si="17"/>
        <v>552.85</v>
      </c>
      <c r="N74" s="235">
        <f t="shared" si="17"/>
        <v>0</v>
      </c>
      <c r="O74" s="236"/>
      <c r="P74" s="389"/>
      <c r="R74" s="238"/>
      <c r="S74" s="649">
        <f t="shared" si="22"/>
        <v>11057.000000000002</v>
      </c>
    </row>
    <row r="75" spans="1:19" ht="18" customHeight="1" x14ac:dyDescent="0.2">
      <c r="A75" s="1862"/>
      <c r="B75" s="299" t="s">
        <v>80</v>
      </c>
      <c r="C75" s="390">
        <f t="shared" si="18"/>
        <v>9820</v>
      </c>
      <c r="D75" s="390">
        <f t="shared" si="18"/>
        <v>2553</v>
      </c>
      <c r="E75" s="390">
        <f t="shared" si="18"/>
        <v>2527</v>
      </c>
      <c r="F75" s="390">
        <f t="shared" si="18"/>
        <v>99</v>
      </c>
      <c r="G75" s="235">
        <f t="shared" si="19"/>
        <v>1541.47</v>
      </c>
      <c r="H75" s="235">
        <f t="shared" si="19"/>
        <v>25.27</v>
      </c>
      <c r="I75" s="235">
        <f t="shared" si="20"/>
        <v>581.21</v>
      </c>
      <c r="J75" s="235">
        <f t="shared" si="20"/>
        <v>0</v>
      </c>
      <c r="K75" s="235">
        <f t="shared" si="21"/>
        <v>2147.9499999999998</v>
      </c>
      <c r="L75" s="235">
        <f t="shared" si="17"/>
        <v>50.54</v>
      </c>
      <c r="M75" s="235">
        <f t="shared" si="17"/>
        <v>303.24</v>
      </c>
      <c r="N75" s="235">
        <f t="shared" si="17"/>
        <v>25.27</v>
      </c>
      <c r="O75" s="236"/>
      <c r="P75" s="389"/>
      <c r="R75" s="238"/>
      <c r="S75" s="649">
        <f t="shared" si="22"/>
        <v>2526.9999999999995</v>
      </c>
    </row>
    <row r="76" spans="1:19" ht="18" customHeight="1" x14ac:dyDescent="0.2">
      <c r="A76" s="1862"/>
      <c r="B76" s="299" t="s">
        <v>81</v>
      </c>
      <c r="C76" s="390">
        <f t="shared" si="18"/>
        <v>17960</v>
      </c>
      <c r="D76" s="390">
        <f t="shared" si="18"/>
        <v>4670</v>
      </c>
      <c r="E76" s="390">
        <f t="shared" si="18"/>
        <v>4670</v>
      </c>
      <c r="F76" s="390">
        <f t="shared" si="18"/>
        <v>100</v>
      </c>
      <c r="G76" s="235">
        <f t="shared" si="19"/>
        <v>1868</v>
      </c>
      <c r="H76" s="235">
        <f t="shared" si="19"/>
        <v>467</v>
      </c>
      <c r="I76" s="235">
        <f t="shared" si="20"/>
        <v>467</v>
      </c>
      <c r="J76" s="235">
        <f t="shared" si="20"/>
        <v>934</v>
      </c>
      <c r="K76" s="235">
        <f t="shared" si="21"/>
        <v>3736</v>
      </c>
      <c r="L76" s="235">
        <f t="shared" si="17"/>
        <v>653.79999999999995</v>
      </c>
      <c r="M76" s="235">
        <f t="shared" si="17"/>
        <v>233.5</v>
      </c>
      <c r="N76" s="235">
        <f t="shared" si="17"/>
        <v>46.7</v>
      </c>
      <c r="O76" s="236"/>
      <c r="P76" s="389"/>
      <c r="R76" s="238"/>
      <c r="S76" s="649">
        <f t="shared" si="22"/>
        <v>4670</v>
      </c>
    </row>
    <row r="77" spans="1:19" ht="18" customHeight="1" x14ac:dyDescent="0.2">
      <c r="A77" s="1862"/>
      <c r="B77" s="219" t="s">
        <v>87</v>
      </c>
      <c r="C77" s="390">
        <f t="shared" si="18"/>
        <v>2715</v>
      </c>
      <c r="D77" s="390">
        <f t="shared" si="18"/>
        <v>706</v>
      </c>
      <c r="E77" s="390">
        <f t="shared" si="18"/>
        <v>42</v>
      </c>
      <c r="F77" s="390">
        <f t="shared" si="18"/>
        <v>6</v>
      </c>
      <c r="G77" s="235">
        <f t="shared" si="19"/>
        <v>4.2</v>
      </c>
      <c r="H77" s="235">
        <f t="shared" si="19"/>
        <v>4.2</v>
      </c>
      <c r="I77" s="235">
        <f t="shared" si="20"/>
        <v>0</v>
      </c>
      <c r="J77" s="235">
        <f t="shared" si="20"/>
        <v>4.2</v>
      </c>
      <c r="K77" s="235">
        <f t="shared" si="21"/>
        <v>12.600000000000001</v>
      </c>
      <c r="L77" s="235">
        <f t="shared" si="17"/>
        <v>29.4</v>
      </c>
      <c r="M77" s="235">
        <f t="shared" si="17"/>
        <v>0</v>
      </c>
      <c r="N77" s="235">
        <f t="shared" si="17"/>
        <v>0</v>
      </c>
      <c r="O77" s="236"/>
      <c r="P77" s="389"/>
      <c r="R77" s="238"/>
      <c r="S77" s="649">
        <f t="shared" si="22"/>
        <v>42</v>
      </c>
    </row>
    <row r="78" spans="1:19" ht="18" customHeight="1" thickBot="1" x14ac:dyDescent="0.25">
      <c r="A78" s="1863"/>
      <c r="B78" s="393" t="s">
        <v>82</v>
      </c>
      <c r="C78" s="394">
        <f t="shared" si="18"/>
        <v>19600</v>
      </c>
      <c r="D78" s="394">
        <f t="shared" si="18"/>
        <v>5096</v>
      </c>
      <c r="E78" s="394">
        <f t="shared" si="18"/>
        <v>5096</v>
      </c>
      <c r="F78" s="394">
        <f t="shared" si="18"/>
        <v>100</v>
      </c>
      <c r="G78" s="207">
        <f t="shared" si="19"/>
        <v>1783.6</v>
      </c>
      <c r="H78" s="207">
        <f t="shared" si="19"/>
        <v>0</v>
      </c>
      <c r="I78" s="207">
        <f t="shared" si="20"/>
        <v>50.96</v>
      </c>
      <c r="J78" s="207">
        <f t="shared" si="20"/>
        <v>0</v>
      </c>
      <c r="K78" s="207">
        <f t="shared" si="21"/>
        <v>1834.56</v>
      </c>
      <c r="L78" s="207">
        <f t="shared" si="17"/>
        <v>3057.6</v>
      </c>
      <c r="M78" s="207">
        <f t="shared" si="17"/>
        <v>203.84</v>
      </c>
      <c r="N78" s="207">
        <f t="shared" si="17"/>
        <v>0</v>
      </c>
      <c r="O78" s="213"/>
      <c r="P78" s="395"/>
      <c r="R78" s="238"/>
      <c r="S78" s="649">
        <f t="shared" si="22"/>
        <v>5096</v>
      </c>
    </row>
  </sheetData>
  <mergeCells count="22">
    <mergeCell ref="A58:A64"/>
    <mergeCell ref="A65:A78"/>
    <mergeCell ref="A49:B53"/>
    <mergeCell ref="A54:B54"/>
    <mergeCell ref="A55:B55"/>
    <mergeCell ref="A56:B56"/>
    <mergeCell ref="A57:B57"/>
    <mergeCell ref="E41:K41"/>
    <mergeCell ref="A4:B8"/>
    <mergeCell ref="A9:B9"/>
    <mergeCell ref="A10:B10"/>
    <mergeCell ref="A11:B11"/>
    <mergeCell ref="A12:B12"/>
    <mergeCell ref="G6:K6"/>
    <mergeCell ref="G5:N5"/>
    <mergeCell ref="E4:N4"/>
    <mergeCell ref="A1:P1"/>
    <mergeCell ref="G2:H2"/>
    <mergeCell ref="I3:K3"/>
    <mergeCell ref="A20:A33"/>
    <mergeCell ref="A13:A19"/>
    <mergeCell ref="B3:E3"/>
  </mergeCells>
  <phoneticPr fontId="3"/>
  <printOptions horizontalCentered="1"/>
  <pageMargins left="0.59055118110236227" right="0.59055118110236227" top="0.59055118110236227" bottom="0.39370078740157483" header="0.51181102362204722" footer="0.31496062992125984"/>
  <pageSetup paperSize="9" scale="89" firstPageNumber="21" pageOrder="overThenDown" orientation="portrait" useFirstPageNumber="1" r:id="rId1"/>
  <headerFooter scaleWithDoc="0">
    <oddFooter>&amp;C&amp;14&amp;P</oddFooter>
  </headerFooter>
  <rowBreaks count="1" manualBreakCount="1">
    <brk id="46" max="16383" man="1"/>
  </rowBreaks>
  <colBreaks count="2" manualBreakCount="2">
    <brk id="22" min="1" max="12" man="1"/>
    <brk id="40"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E78"/>
  <sheetViews>
    <sheetView view="pageBreakPreview" zoomScaleNormal="100" zoomScaleSheetLayoutView="75" workbookViewId="0">
      <pane xSplit="2" ySplit="8" topLeftCell="C9"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2.88671875" style="162" bestFit="1" customWidth="1"/>
    <col min="2" max="2" width="8.6640625" style="162" customWidth="1"/>
    <col min="3" max="5" width="8.77734375" style="162" customWidth="1"/>
    <col min="6" max="14" width="5" style="162" customWidth="1"/>
    <col min="15" max="15" width="7.33203125" style="162" customWidth="1"/>
    <col min="16" max="16" width="3.33203125" style="162" customWidth="1"/>
    <col min="17" max="17" width="8.21875" style="400" customWidth="1"/>
    <col min="18" max="18" width="8.33203125" style="399" customWidth="1"/>
    <col min="19" max="19" width="7.88671875" style="399" customWidth="1"/>
    <col min="20" max="20" width="8.33203125" style="162" customWidth="1"/>
    <col min="21" max="21" width="8.44140625" style="399" customWidth="1"/>
    <col min="22" max="22" width="9.88671875" style="399" customWidth="1"/>
    <col min="23" max="23" width="8" style="162" customWidth="1"/>
    <col min="24" max="24" width="10.77734375" style="162" customWidth="1"/>
    <col min="25" max="25" width="11.77734375" style="162" customWidth="1"/>
    <col min="26" max="26" width="10.21875" style="162" customWidth="1"/>
    <col min="27" max="27" width="11.109375" style="162" customWidth="1"/>
    <col min="28" max="28" width="9.77734375" style="399" customWidth="1"/>
    <col min="29" max="29" width="7.6640625" style="399" customWidth="1"/>
    <col min="30" max="30" width="10.77734375" style="162" customWidth="1"/>
    <col min="31" max="31" width="7.6640625" style="399" customWidth="1"/>
    <col min="32" max="32" width="9.77734375" style="162" customWidth="1"/>
    <col min="33" max="33" width="7.6640625" style="399" customWidth="1"/>
    <col min="34" max="34" width="9.77734375" style="162" customWidth="1"/>
    <col min="35" max="35" width="7.6640625" style="399" customWidth="1"/>
    <col min="36" max="36" width="10" style="162" customWidth="1"/>
    <col min="37" max="37" width="7.6640625" style="399" customWidth="1"/>
    <col min="38" max="38" width="10.109375" style="162" customWidth="1"/>
    <col min="39" max="39" width="7.6640625" style="399" customWidth="1"/>
    <col min="40" max="40" width="12" style="399" customWidth="1"/>
    <col min="41" max="41" width="7.6640625" style="399" customWidth="1"/>
    <col min="42" max="42" width="12.109375" style="162" customWidth="1"/>
    <col min="43" max="43" width="11.44140625" style="162" customWidth="1"/>
    <col min="44" max="45" width="7.6640625" style="162" customWidth="1"/>
    <col min="46" max="46" width="11.6640625" style="399" customWidth="1"/>
    <col min="47" max="47" width="7.6640625" style="399" customWidth="1"/>
    <col min="48" max="48" width="10" style="162" customWidth="1"/>
    <col min="49" max="49" width="7.6640625" style="399" customWidth="1"/>
    <col min="50" max="50" width="7.77734375" style="162" customWidth="1"/>
    <col min="51" max="51" width="7" style="399" customWidth="1"/>
    <col min="52" max="52" width="9.88671875" style="162" customWidth="1"/>
    <col min="53" max="53" width="6.77734375" style="399" customWidth="1"/>
    <col min="54" max="54" width="11.21875" style="162" customWidth="1"/>
    <col min="55" max="55" width="7" style="399" customWidth="1"/>
    <col min="56" max="56" width="9.21875" style="162" customWidth="1"/>
    <col min="57" max="57" width="7.77734375" style="399" customWidth="1"/>
    <col min="58" max="58" width="3.44140625" style="162" customWidth="1"/>
    <col min="59" max="16384" width="13.33203125" style="162"/>
  </cols>
  <sheetData>
    <row r="1" spans="1:57" x14ac:dyDescent="0.2">
      <c r="A1" s="1874" t="s">
        <v>412</v>
      </c>
      <c r="B1" s="1874"/>
      <c r="C1" s="1874"/>
      <c r="D1" s="1874"/>
      <c r="E1" s="1874"/>
      <c r="F1" s="1874"/>
      <c r="G1" s="1874"/>
      <c r="H1" s="1874"/>
      <c r="I1" s="1874"/>
      <c r="J1" s="1874"/>
      <c r="K1" s="1874"/>
      <c r="L1" s="1874"/>
      <c r="M1" s="1874"/>
      <c r="N1" s="1874"/>
      <c r="O1" s="1874"/>
      <c r="P1" s="1874"/>
    </row>
    <row r="2" spans="1:57" x14ac:dyDescent="0.2">
      <c r="B2" s="585"/>
      <c r="C2" s="585"/>
      <c r="D2" s="585"/>
      <c r="E2" s="156"/>
      <c r="F2" s="156"/>
      <c r="G2" s="1876"/>
      <c r="H2" s="1876"/>
      <c r="I2" s="156"/>
      <c r="J2" s="156"/>
      <c r="K2" s="156"/>
      <c r="L2" s="156"/>
      <c r="M2" s="156"/>
      <c r="N2" s="156"/>
      <c r="O2" s="156"/>
      <c r="P2" s="156"/>
    </row>
    <row r="3" spans="1:57" ht="16.8" thickBot="1" x14ac:dyDescent="0.25">
      <c r="B3" s="1893" t="s">
        <v>421</v>
      </c>
      <c r="C3" s="1893"/>
      <c r="D3" s="1893"/>
      <c r="E3" s="1893"/>
      <c r="F3" s="1893"/>
      <c r="G3" s="1893"/>
      <c r="H3" s="1893"/>
      <c r="I3" s="1893"/>
      <c r="J3" s="1893"/>
      <c r="K3" s="1893"/>
      <c r="L3" s="1893"/>
      <c r="M3" s="156"/>
      <c r="N3" s="156"/>
      <c r="O3" s="156"/>
      <c r="P3" s="350"/>
      <c r="Q3" s="351"/>
      <c r="R3" s="352"/>
      <c r="S3" s="352"/>
      <c r="T3" s="350"/>
      <c r="U3" s="352"/>
      <c r="V3" s="352"/>
      <c r="W3" s="350"/>
      <c r="X3" s="350"/>
      <c r="Y3" s="350"/>
      <c r="Z3" s="350"/>
      <c r="AA3" s="350"/>
      <c r="AB3" s="352"/>
      <c r="AC3" s="352"/>
      <c r="AD3" s="350"/>
      <c r="AE3" s="352"/>
      <c r="AF3" s="350"/>
      <c r="AG3" s="352"/>
      <c r="AH3" s="350"/>
      <c r="AI3" s="352"/>
      <c r="AJ3" s="350"/>
      <c r="AK3" s="352"/>
      <c r="AL3" s="350"/>
      <c r="AM3" s="352"/>
      <c r="AN3" s="352"/>
      <c r="AO3" s="352"/>
      <c r="AP3" s="350"/>
      <c r="AQ3" s="350"/>
      <c r="AR3" s="350"/>
      <c r="AS3" s="350"/>
      <c r="AT3" s="352"/>
      <c r="AU3" s="352"/>
      <c r="AV3" s="350"/>
      <c r="AW3" s="352"/>
      <c r="AX3" s="314"/>
      <c r="AY3" s="353"/>
      <c r="AZ3" s="163"/>
      <c r="BA3" s="354"/>
      <c r="BB3" s="163"/>
      <c r="BC3" s="354"/>
      <c r="BD3" s="163"/>
      <c r="BE3" s="354"/>
    </row>
    <row r="4" spans="1:57" ht="18" customHeight="1" x14ac:dyDescent="0.2">
      <c r="A4" s="1864" t="s">
        <v>284</v>
      </c>
      <c r="B4" s="1865"/>
      <c r="C4" s="355" t="s">
        <v>137</v>
      </c>
      <c r="D4" s="355" t="s">
        <v>137</v>
      </c>
      <c r="E4" s="1894" t="s">
        <v>422</v>
      </c>
      <c r="F4" s="1895"/>
      <c r="G4" s="1895"/>
      <c r="H4" s="1895"/>
      <c r="I4" s="1895"/>
      <c r="J4" s="1895"/>
      <c r="K4" s="1895"/>
      <c r="L4" s="1895"/>
      <c r="M4" s="1895"/>
      <c r="N4" s="1896"/>
      <c r="O4" s="356"/>
      <c r="Q4" s="357"/>
      <c r="R4" s="162"/>
      <c r="S4" s="162"/>
      <c r="U4" s="162"/>
      <c r="V4" s="162"/>
      <c r="AB4" s="162"/>
      <c r="AC4" s="162"/>
      <c r="AE4" s="162"/>
      <c r="AG4" s="162"/>
      <c r="AI4" s="162"/>
      <c r="AK4" s="162"/>
      <c r="AM4" s="162"/>
      <c r="AN4" s="162"/>
      <c r="AO4" s="162"/>
      <c r="AT4" s="162"/>
      <c r="AU4" s="162"/>
      <c r="AW4" s="162"/>
      <c r="AY4" s="162"/>
      <c r="BA4" s="162"/>
      <c r="BC4" s="162"/>
      <c r="BE4" s="162"/>
    </row>
    <row r="5" spans="1:57" ht="18" customHeight="1" x14ac:dyDescent="0.2">
      <c r="A5" s="1866"/>
      <c r="B5" s="1867"/>
      <c r="C5" s="358" t="s">
        <v>139</v>
      </c>
      <c r="D5" s="358" t="s">
        <v>139</v>
      </c>
      <c r="E5" s="359" t="s">
        <v>140</v>
      </c>
      <c r="F5" s="360"/>
      <c r="G5" s="1851" t="s">
        <v>423</v>
      </c>
      <c r="H5" s="1852"/>
      <c r="I5" s="1852"/>
      <c r="J5" s="1852"/>
      <c r="K5" s="1852"/>
      <c r="L5" s="1852"/>
      <c r="M5" s="1852"/>
      <c r="N5" s="1853"/>
      <c r="O5" s="361" t="s">
        <v>141</v>
      </c>
      <c r="Q5" s="357"/>
      <c r="R5" s="162"/>
      <c r="S5" s="162"/>
      <c r="U5" s="162"/>
      <c r="V5" s="162"/>
      <c r="AB5" s="162"/>
      <c r="AC5" s="162"/>
      <c r="AE5" s="162"/>
      <c r="AG5" s="162"/>
      <c r="AI5" s="162"/>
      <c r="AK5" s="162"/>
      <c r="AM5" s="162"/>
      <c r="AN5" s="162"/>
      <c r="AO5" s="162"/>
      <c r="AT5" s="162"/>
      <c r="AU5" s="162"/>
      <c r="AW5" s="162"/>
      <c r="AY5" s="162"/>
      <c r="BA5" s="162"/>
      <c r="BC5" s="162"/>
      <c r="BE5" s="162"/>
    </row>
    <row r="6" spans="1:57" ht="18" customHeight="1" x14ac:dyDescent="0.2">
      <c r="A6" s="1866"/>
      <c r="B6" s="1867"/>
      <c r="C6" s="358" t="s">
        <v>424</v>
      </c>
      <c r="D6" s="358" t="s">
        <v>415</v>
      </c>
      <c r="E6" s="362" t="s">
        <v>6</v>
      </c>
      <c r="F6" s="363" t="s">
        <v>142</v>
      </c>
      <c r="G6" s="1890" t="s">
        <v>143</v>
      </c>
      <c r="H6" s="1891"/>
      <c r="I6" s="1891"/>
      <c r="J6" s="1891"/>
      <c r="K6" s="1892"/>
      <c r="L6" s="364" t="s">
        <v>144</v>
      </c>
      <c r="M6" s="365" t="s">
        <v>145</v>
      </c>
      <c r="N6" s="366" t="s">
        <v>146</v>
      </c>
      <c r="O6" s="367" t="s">
        <v>147</v>
      </c>
      <c r="Q6" s="357"/>
      <c r="R6" s="162"/>
      <c r="S6" s="162"/>
      <c r="U6" s="162"/>
      <c r="V6" s="162"/>
      <c r="AB6" s="162"/>
      <c r="AC6" s="162"/>
      <c r="AE6" s="162"/>
      <c r="AG6" s="162"/>
      <c r="AI6" s="162"/>
      <c r="AK6" s="162"/>
      <c r="AM6" s="162"/>
      <c r="AN6" s="162"/>
      <c r="AO6" s="162"/>
      <c r="AT6" s="162"/>
      <c r="AU6" s="162"/>
      <c r="AW6" s="162"/>
      <c r="AY6" s="162"/>
      <c r="BA6" s="162"/>
      <c r="BC6" s="162"/>
      <c r="BE6" s="162"/>
    </row>
    <row r="7" spans="1:57" ht="18" customHeight="1" x14ac:dyDescent="0.2">
      <c r="A7" s="1866"/>
      <c r="B7" s="1867"/>
      <c r="C7" s="358" t="s">
        <v>425</v>
      </c>
      <c r="D7" s="358" t="s">
        <v>148</v>
      </c>
      <c r="E7" s="368"/>
      <c r="F7" s="363" t="s">
        <v>6</v>
      </c>
      <c r="G7" s="364" t="s">
        <v>149</v>
      </c>
      <c r="H7" s="364" t="s">
        <v>416</v>
      </c>
      <c r="I7" s="365" t="s">
        <v>150</v>
      </c>
      <c r="J7" s="364" t="s">
        <v>132</v>
      </c>
      <c r="K7" s="364" t="s">
        <v>5</v>
      </c>
      <c r="L7" s="368"/>
      <c r="M7" s="368"/>
      <c r="N7" s="369"/>
      <c r="O7" s="370"/>
      <c r="Q7" s="357"/>
      <c r="R7" s="162"/>
      <c r="S7" s="162"/>
      <c r="U7" s="162"/>
      <c r="V7" s="162"/>
      <c r="AB7" s="162"/>
      <c r="AC7" s="162"/>
      <c r="AE7" s="162"/>
      <c r="AG7" s="162"/>
      <c r="AI7" s="162"/>
      <c r="AK7" s="162"/>
      <c r="AM7" s="162"/>
      <c r="AN7" s="162"/>
      <c r="AO7" s="162"/>
      <c r="AT7" s="162"/>
      <c r="AU7" s="162"/>
      <c r="AW7" s="162"/>
      <c r="AY7" s="162"/>
      <c r="BA7" s="162"/>
      <c r="BC7" s="162"/>
      <c r="BE7" s="162"/>
    </row>
    <row r="8" spans="1:57" ht="18" customHeight="1" thickBot="1" x14ac:dyDescent="0.25">
      <c r="A8" s="1868"/>
      <c r="B8" s="1869"/>
      <c r="C8" s="362" t="s">
        <v>151</v>
      </c>
      <c r="D8" s="362" t="s">
        <v>151</v>
      </c>
      <c r="E8" s="362" t="s">
        <v>151</v>
      </c>
      <c r="F8" s="362" t="s">
        <v>152</v>
      </c>
      <c r="G8" s="371"/>
      <c r="H8" s="362" t="s">
        <v>417</v>
      </c>
      <c r="I8" s="362"/>
      <c r="J8" s="372" t="s">
        <v>418</v>
      </c>
      <c r="K8" s="372"/>
      <c r="L8" s="362"/>
      <c r="M8" s="362"/>
      <c r="N8" s="373"/>
      <c r="O8" s="361" t="s">
        <v>151</v>
      </c>
      <c r="Q8" s="357"/>
      <c r="R8" s="162"/>
      <c r="S8" s="162"/>
      <c r="U8" s="162"/>
      <c r="V8" s="162"/>
      <c r="AB8" s="162"/>
      <c r="AC8" s="162"/>
      <c r="AE8" s="162"/>
      <c r="AG8" s="162"/>
      <c r="AI8" s="162"/>
      <c r="AK8" s="162"/>
      <c r="AM8" s="162"/>
      <c r="AN8" s="162"/>
      <c r="AO8" s="162"/>
      <c r="AT8" s="162"/>
      <c r="AU8" s="162"/>
      <c r="AW8" s="162"/>
      <c r="AY8" s="162"/>
      <c r="BA8" s="162"/>
      <c r="BC8" s="162"/>
      <c r="BE8" s="162"/>
    </row>
    <row r="9" spans="1:57" ht="24.9" customHeight="1" thickBot="1" x14ac:dyDescent="0.25">
      <c r="A9" s="1870" t="s">
        <v>296</v>
      </c>
      <c r="B9" s="1705"/>
      <c r="C9" s="374">
        <f>SUM(C10:C12)</f>
        <v>69083</v>
      </c>
      <c r="D9" s="374">
        <f>SUM(D10:D12)</f>
        <v>17960.560000000001</v>
      </c>
      <c r="E9" s="374">
        <f>SUM(E10:E12)</f>
        <v>16713.62</v>
      </c>
      <c r="F9" s="374">
        <f>ROUND(E9/D9*100,0)</f>
        <v>93</v>
      </c>
      <c r="G9" s="375">
        <f>ROUND(G54/$E54*100,0)</f>
        <v>45</v>
      </c>
      <c r="H9" s="374">
        <f t="shared" ref="H9:N19" si="0">ROUND(H54/$E54*100,0)</f>
        <v>2</v>
      </c>
      <c r="I9" s="374">
        <f t="shared" si="0"/>
        <v>4</v>
      </c>
      <c r="J9" s="374">
        <f t="shared" si="0"/>
        <v>8</v>
      </c>
      <c r="K9" s="374">
        <f>SUM(G9:J9)</f>
        <v>59</v>
      </c>
      <c r="L9" s="374">
        <f>ROUND(L54/$E54*100,0)</f>
        <v>32</v>
      </c>
      <c r="M9" s="375">
        <f t="shared" si="0"/>
        <v>7</v>
      </c>
      <c r="N9" s="376">
        <f t="shared" si="0"/>
        <v>1</v>
      </c>
      <c r="O9" s="377">
        <f>SUM(O10:O12)</f>
        <v>1248</v>
      </c>
      <c r="Q9" s="238"/>
      <c r="R9" s="162"/>
      <c r="S9" s="162"/>
      <c r="U9" s="162"/>
      <c r="V9" s="162"/>
      <c r="AB9" s="162"/>
      <c r="AC9" s="162"/>
      <c r="AE9" s="162"/>
      <c r="AG9" s="162"/>
      <c r="AI9" s="162"/>
      <c r="AK9" s="162"/>
      <c r="AM9" s="162"/>
      <c r="AN9" s="162"/>
      <c r="AO9" s="162"/>
      <c r="AT9" s="162"/>
      <c r="AU9" s="162"/>
      <c r="AW9" s="162"/>
      <c r="AY9" s="162"/>
      <c r="BA9" s="162"/>
      <c r="BC9" s="162"/>
      <c r="BE9" s="162"/>
    </row>
    <row r="10" spans="1:57" ht="24.9" customHeight="1" x14ac:dyDescent="0.2">
      <c r="A10" s="1859" t="s">
        <v>297</v>
      </c>
      <c r="B10" s="1734"/>
      <c r="C10" s="301">
        <f>SUM(C13:C15)</f>
        <v>29627</v>
      </c>
      <c r="D10" s="301">
        <f>SUM(D13:D15)</f>
        <v>7702.9400000000005</v>
      </c>
      <c r="E10" s="301">
        <f>SUM(E13:E15)</f>
        <v>6985</v>
      </c>
      <c r="F10" s="301">
        <f t="shared" ref="F10:F19" si="1">ROUND(E10/D10*100,0)</f>
        <v>91</v>
      </c>
      <c r="G10" s="301">
        <f t="shared" ref="G10:J19" si="2">ROUND(G55/$E55*100,0)</f>
        <v>44</v>
      </c>
      <c r="H10" s="301">
        <f t="shared" si="2"/>
        <v>2</v>
      </c>
      <c r="I10" s="301">
        <f t="shared" si="2"/>
        <v>6</v>
      </c>
      <c r="J10" s="301">
        <f t="shared" si="2"/>
        <v>4</v>
      </c>
      <c r="K10" s="301">
        <f t="shared" ref="K10:K19" si="3">SUM(G10:J10)</f>
        <v>56</v>
      </c>
      <c r="L10" s="301">
        <f>ROUND(L55/$E55*100,0)</f>
        <v>43</v>
      </c>
      <c r="M10" s="302">
        <f t="shared" si="0"/>
        <v>1</v>
      </c>
      <c r="N10" s="304">
        <f t="shared" si="0"/>
        <v>0</v>
      </c>
      <c r="O10" s="319">
        <f>SUM(O13:O15)</f>
        <v>718</v>
      </c>
      <c r="Q10" s="238"/>
      <c r="R10" s="162"/>
      <c r="S10" s="162"/>
      <c r="U10" s="162"/>
      <c r="V10" s="162"/>
      <c r="AB10" s="162"/>
      <c r="AC10" s="162"/>
      <c r="AE10" s="162"/>
      <c r="AG10" s="162"/>
      <c r="AI10" s="162"/>
      <c r="AK10" s="162"/>
      <c r="AM10" s="162"/>
      <c r="AN10" s="162"/>
      <c r="AO10" s="162"/>
      <c r="AT10" s="162"/>
      <c r="AU10" s="162"/>
      <c r="AW10" s="162"/>
      <c r="AY10" s="162"/>
      <c r="BA10" s="162"/>
      <c r="BC10" s="162"/>
      <c r="BE10" s="162"/>
    </row>
    <row r="11" spans="1:57" ht="24.9" customHeight="1" x14ac:dyDescent="0.2">
      <c r="A11" s="1860" t="s">
        <v>298</v>
      </c>
      <c r="B11" s="1725"/>
      <c r="C11" s="303">
        <f>SUM(C16:C17)</f>
        <v>22858</v>
      </c>
      <c r="D11" s="303">
        <f>SUM(D16:D17)</f>
        <v>5942.62</v>
      </c>
      <c r="E11" s="303">
        <f>SUM(E16:E17)</f>
        <v>5659.62</v>
      </c>
      <c r="F11" s="303">
        <f t="shared" si="1"/>
        <v>95</v>
      </c>
      <c r="G11" s="303">
        <f t="shared" si="2"/>
        <v>50</v>
      </c>
      <c r="H11" s="303">
        <f t="shared" si="2"/>
        <v>1</v>
      </c>
      <c r="I11" s="303">
        <f t="shared" si="2"/>
        <v>2</v>
      </c>
      <c r="J11" s="303">
        <f t="shared" si="2"/>
        <v>4</v>
      </c>
      <c r="K11" s="303">
        <f t="shared" si="3"/>
        <v>57</v>
      </c>
      <c r="L11" s="303">
        <f t="shared" si="0"/>
        <v>25</v>
      </c>
      <c r="M11" s="318">
        <f t="shared" si="0"/>
        <v>17</v>
      </c>
      <c r="N11" s="344">
        <f t="shared" si="0"/>
        <v>0</v>
      </c>
      <c r="O11" s="378">
        <f>SUM(O16:O17)</f>
        <v>283</v>
      </c>
      <c r="Q11" s="238"/>
      <c r="R11" s="162"/>
      <c r="S11" s="162"/>
      <c r="U11" s="162"/>
      <c r="V11" s="162"/>
      <c r="AB11" s="162"/>
      <c r="AC11" s="162"/>
      <c r="AE11" s="162"/>
      <c r="AG11" s="162"/>
      <c r="AI11" s="162"/>
      <c r="AK11" s="162"/>
      <c r="AM11" s="162"/>
      <c r="AN11" s="162"/>
      <c r="AO11" s="162"/>
      <c r="AT11" s="162"/>
      <c r="AU11" s="162"/>
      <c r="AW11" s="162"/>
      <c r="AY11" s="162"/>
      <c r="BA11" s="162"/>
      <c r="BC11" s="162"/>
      <c r="BE11" s="162"/>
    </row>
    <row r="12" spans="1:57" ht="24.9" customHeight="1" thickBot="1" x14ac:dyDescent="0.25">
      <c r="A12" s="1854" t="s">
        <v>299</v>
      </c>
      <c r="B12" s="1742"/>
      <c r="C12" s="379">
        <f>SUM(C18:C19)</f>
        <v>16598</v>
      </c>
      <c r="D12" s="379">
        <f>SUM(D18:D19)</f>
        <v>4315</v>
      </c>
      <c r="E12" s="379">
        <f>SUM(E18:E19)</f>
        <v>4069</v>
      </c>
      <c r="F12" s="379">
        <f t="shared" si="1"/>
        <v>94</v>
      </c>
      <c r="G12" s="380">
        <f t="shared" si="2"/>
        <v>40</v>
      </c>
      <c r="H12" s="379">
        <f t="shared" si="2"/>
        <v>4</v>
      </c>
      <c r="I12" s="379">
        <f t="shared" si="2"/>
        <v>4</v>
      </c>
      <c r="J12" s="379">
        <f t="shared" si="2"/>
        <v>21</v>
      </c>
      <c r="K12" s="379">
        <f t="shared" si="3"/>
        <v>69</v>
      </c>
      <c r="L12" s="379">
        <f t="shared" si="0"/>
        <v>22</v>
      </c>
      <c r="M12" s="380">
        <f t="shared" si="0"/>
        <v>4</v>
      </c>
      <c r="N12" s="381">
        <f t="shared" si="0"/>
        <v>4</v>
      </c>
      <c r="O12" s="382">
        <f>SUM(O18:O19)</f>
        <v>247</v>
      </c>
      <c r="Q12" s="238"/>
      <c r="R12" s="162"/>
      <c r="S12" s="162"/>
      <c r="U12" s="162"/>
      <c r="V12" s="162"/>
      <c r="AB12" s="162"/>
      <c r="AC12" s="162"/>
      <c r="AE12" s="162"/>
      <c r="AG12" s="162"/>
      <c r="AI12" s="162"/>
      <c r="AK12" s="162"/>
      <c r="AM12" s="162"/>
      <c r="AN12" s="162"/>
      <c r="AO12" s="162"/>
      <c r="AT12" s="162"/>
      <c r="AU12" s="162"/>
      <c r="AW12" s="162"/>
      <c r="AY12" s="162"/>
      <c r="BA12" s="162"/>
      <c r="BC12" s="162"/>
      <c r="BE12" s="162"/>
    </row>
    <row r="13" spans="1:57" ht="24.9" customHeight="1" x14ac:dyDescent="0.2">
      <c r="A13" s="1871" t="s">
        <v>388</v>
      </c>
      <c r="B13" s="300" t="s">
        <v>301</v>
      </c>
      <c r="C13" s="1384">
        <f>SUM(C20:C22)</f>
        <v>6831</v>
      </c>
      <c r="D13" s="914">
        <f>SUM(D20:D22)</f>
        <v>1775.94</v>
      </c>
      <c r="E13" s="914">
        <f>SUM(E20:E22)</f>
        <v>1699</v>
      </c>
      <c r="F13" s="914">
        <f t="shared" si="1"/>
        <v>96</v>
      </c>
      <c r="G13" s="914">
        <f t="shared" si="2"/>
        <v>37</v>
      </c>
      <c r="H13" s="914">
        <f>ROUND(H58/$E58*100,0)</f>
        <v>2</v>
      </c>
      <c r="I13" s="914">
        <f>ROUND(I58/$E58*100,0)</f>
        <v>12</v>
      </c>
      <c r="J13" s="914">
        <f>ROUND(J58/$E58*100,0)</f>
        <v>1</v>
      </c>
      <c r="K13" s="914">
        <f t="shared" si="3"/>
        <v>52</v>
      </c>
      <c r="L13" s="914">
        <f t="shared" si="0"/>
        <v>47</v>
      </c>
      <c r="M13" s="914">
        <f t="shared" si="0"/>
        <v>1</v>
      </c>
      <c r="N13" s="914">
        <f t="shared" si="0"/>
        <v>0</v>
      </c>
      <c r="O13" s="919">
        <f>SUM(O20:O22)</f>
        <v>77</v>
      </c>
      <c r="Q13" s="238"/>
      <c r="R13" s="162"/>
      <c r="S13" s="162"/>
      <c r="U13" s="162"/>
      <c r="V13" s="162"/>
      <c r="AB13" s="162"/>
      <c r="AC13" s="162"/>
      <c r="AE13" s="162"/>
      <c r="AG13" s="162"/>
      <c r="AI13" s="162"/>
      <c r="AK13" s="162"/>
      <c r="AM13" s="162"/>
      <c r="AN13" s="162"/>
      <c r="AO13" s="162"/>
      <c r="AT13" s="162"/>
      <c r="AU13" s="162"/>
      <c r="AW13" s="162"/>
      <c r="AY13" s="162"/>
      <c r="BA13" s="162"/>
      <c r="BC13" s="162"/>
      <c r="BE13" s="162"/>
    </row>
    <row r="14" spans="1:57" ht="24.9" customHeight="1" x14ac:dyDescent="0.2">
      <c r="A14" s="1872"/>
      <c r="B14" s="339" t="s">
        <v>302</v>
      </c>
      <c r="C14" s="303">
        <f>SUM(C23:C25)</f>
        <v>13343</v>
      </c>
      <c r="D14" s="303">
        <f>SUM(D23:D25)</f>
        <v>3469</v>
      </c>
      <c r="E14" s="303">
        <f>SUM(E23:E25)</f>
        <v>2828</v>
      </c>
      <c r="F14" s="303">
        <f t="shared" si="1"/>
        <v>82</v>
      </c>
      <c r="G14" s="318">
        <f t="shared" si="2"/>
        <v>44</v>
      </c>
      <c r="H14" s="303">
        <f t="shared" si="2"/>
        <v>1</v>
      </c>
      <c r="I14" s="303">
        <f t="shared" si="2"/>
        <v>2</v>
      </c>
      <c r="J14" s="303">
        <f>ROUND(J59/$E59*100,0)</f>
        <v>1</v>
      </c>
      <c r="K14" s="303">
        <f t="shared" si="3"/>
        <v>48</v>
      </c>
      <c r="L14" s="303">
        <f t="shared" si="0"/>
        <v>52</v>
      </c>
      <c r="M14" s="318">
        <f t="shared" si="0"/>
        <v>0</v>
      </c>
      <c r="N14" s="318">
        <f t="shared" si="0"/>
        <v>0</v>
      </c>
      <c r="O14" s="378">
        <f>SUM(O23:O25)</f>
        <v>641</v>
      </c>
      <c r="Q14" s="238"/>
      <c r="R14" s="162"/>
      <c r="S14" s="162"/>
      <c r="U14" s="162"/>
      <c r="V14" s="162"/>
      <c r="AB14" s="162"/>
      <c r="AC14" s="162"/>
      <c r="AE14" s="162"/>
      <c r="AG14" s="162"/>
      <c r="AI14" s="162"/>
      <c r="AK14" s="162"/>
      <c r="AM14" s="162"/>
      <c r="AN14" s="162"/>
      <c r="AO14" s="162"/>
      <c r="AT14" s="162"/>
      <c r="AU14" s="162"/>
      <c r="AW14" s="162"/>
      <c r="AY14" s="162"/>
      <c r="BA14" s="162"/>
      <c r="BC14" s="162"/>
      <c r="BE14" s="162"/>
    </row>
    <row r="15" spans="1:57" ht="24.9" customHeight="1" x14ac:dyDescent="0.2">
      <c r="A15" s="1872"/>
      <c r="B15" s="339" t="s">
        <v>303</v>
      </c>
      <c r="C15" s="303">
        <f>SUM(C26)</f>
        <v>9453</v>
      </c>
      <c r="D15" s="303">
        <f>SUM(D26)</f>
        <v>2458</v>
      </c>
      <c r="E15" s="303">
        <f>SUM(E26)</f>
        <v>2458</v>
      </c>
      <c r="F15" s="303">
        <f t="shared" si="1"/>
        <v>100</v>
      </c>
      <c r="G15" s="318">
        <f t="shared" si="2"/>
        <v>50</v>
      </c>
      <c r="H15" s="303">
        <f>ROUND(H60/$E60*100,0)</f>
        <v>2</v>
      </c>
      <c r="I15" s="303">
        <f t="shared" si="2"/>
        <v>7</v>
      </c>
      <c r="J15" s="303">
        <f>ROUND(J60/$E60*100,0)</f>
        <v>9</v>
      </c>
      <c r="K15" s="303">
        <f t="shared" si="3"/>
        <v>68</v>
      </c>
      <c r="L15" s="303">
        <f t="shared" si="0"/>
        <v>30</v>
      </c>
      <c r="M15" s="318">
        <f t="shared" si="0"/>
        <v>2</v>
      </c>
      <c r="N15" s="344">
        <f t="shared" si="0"/>
        <v>0</v>
      </c>
      <c r="O15" s="378">
        <f>SUM(O26)</f>
        <v>0</v>
      </c>
      <c r="Q15" s="238"/>
      <c r="R15" s="162"/>
      <c r="S15" s="162"/>
      <c r="U15" s="162"/>
      <c r="V15" s="162"/>
      <c r="AB15" s="162"/>
      <c r="AC15" s="162"/>
      <c r="AE15" s="162"/>
      <c r="AG15" s="162"/>
      <c r="AI15" s="162"/>
      <c r="AK15" s="162"/>
      <c r="AM15" s="162"/>
      <c r="AN15" s="162"/>
      <c r="AO15" s="162"/>
      <c r="AT15" s="162"/>
      <c r="AU15" s="162"/>
      <c r="AW15" s="162"/>
      <c r="AY15" s="162"/>
      <c r="BA15" s="162"/>
      <c r="BC15" s="162"/>
      <c r="BE15" s="162"/>
    </row>
    <row r="16" spans="1:57" ht="24.9" customHeight="1" x14ac:dyDescent="0.2">
      <c r="A16" s="1872"/>
      <c r="B16" s="339" t="s">
        <v>298</v>
      </c>
      <c r="C16" s="303">
        <f>SUM(C27:C29)</f>
        <v>21033</v>
      </c>
      <c r="D16" s="303">
        <f>SUM(D27:D29)</f>
        <v>5467.62</v>
      </c>
      <c r="E16" s="303">
        <f>SUM(E27:E29)</f>
        <v>5207.62</v>
      </c>
      <c r="F16" s="303">
        <f t="shared" si="1"/>
        <v>95</v>
      </c>
      <c r="G16" s="318">
        <f t="shared" si="2"/>
        <v>47</v>
      </c>
      <c r="H16" s="303">
        <f>ROUND(H61/$E61*100,0)</f>
        <v>1</v>
      </c>
      <c r="I16" s="303">
        <f t="shared" si="2"/>
        <v>2</v>
      </c>
      <c r="J16" s="303">
        <f t="shared" si="2"/>
        <v>4</v>
      </c>
      <c r="K16" s="303">
        <f t="shared" si="3"/>
        <v>54</v>
      </c>
      <c r="L16" s="303">
        <f t="shared" si="0"/>
        <v>27</v>
      </c>
      <c r="M16" s="318">
        <f t="shared" si="0"/>
        <v>18</v>
      </c>
      <c r="N16" s="344">
        <f t="shared" si="0"/>
        <v>0</v>
      </c>
      <c r="O16" s="378">
        <f>SUM(O27:O29)</f>
        <v>260</v>
      </c>
      <c r="Q16" s="238"/>
      <c r="R16" s="162"/>
      <c r="S16" s="162"/>
      <c r="U16" s="162"/>
      <c r="V16" s="162"/>
      <c r="AB16" s="162"/>
      <c r="AC16" s="162"/>
      <c r="AE16" s="162"/>
      <c r="AG16" s="162"/>
      <c r="AI16" s="162"/>
      <c r="AK16" s="162"/>
      <c r="AM16" s="162"/>
      <c r="AN16" s="162"/>
      <c r="AO16" s="162"/>
      <c r="AT16" s="162"/>
      <c r="AU16" s="162"/>
      <c r="AW16" s="162"/>
      <c r="AY16" s="162"/>
      <c r="BA16" s="162"/>
      <c r="BC16" s="162"/>
      <c r="BE16" s="162"/>
    </row>
    <row r="17" spans="1:57" ht="24.9" customHeight="1" x14ac:dyDescent="0.2">
      <c r="A17" s="1872"/>
      <c r="B17" s="339" t="s">
        <v>304</v>
      </c>
      <c r="C17" s="303">
        <f>SUM(C30)</f>
        <v>1825</v>
      </c>
      <c r="D17" s="303">
        <f>SUM(D30)</f>
        <v>475</v>
      </c>
      <c r="E17" s="303">
        <f>SUM(E30)</f>
        <v>452</v>
      </c>
      <c r="F17" s="303">
        <f t="shared" si="1"/>
        <v>95</v>
      </c>
      <c r="G17" s="318">
        <f t="shared" si="2"/>
        <v>90</v>
      </c>
      <c r="H17" s="303">
        <f>ROUND(H62/$E62*100,0)</f>
        <v>0</v>
      </c>
      <c r="I17" s="303">
        <f t="shared" si="2"/>
        <v>0</v>
      </c>
      <c r="J17" s="303">
        <f>ROUND(J62/$E62*100,0)</f>
        <v>0</v>
      </c>
      <c r="K17" s="303">
        <f t="shared" si="3"/>
        <v>90</v>
      </c>
      <c r="L17" s="303">
        <f t="shared" si="0"/>
        <v>6</v>
      </c>
      <c r="M17" s="318">
        <f t="shared" si="0"/>
        <v>4</v>
      </c>
      <c r="N17" s="344">
        <f t="shared" si="0"/>
        <v>0</v>
      </c>
      <c r="O17" s="378">
        <f>O30</f>
        <v>23</v>
      </c>
      <c r="Q17" s="238"/>
      <c r="R17" s="162"/>
      <c r="S17" s="162"/>
      <c r="U17" s="162"/>
      <c r="V17" s="162"/>
      <c r="AB17" s="162"/>
      <c r="AC17" s="162"/>
      <c r="AE17" s="162"/>
      <c r="AG17" s="162"/>
      <c r="AI17" s="162"/>
      <c r="AK17" s="162"/>
      <c r="AM17" s="162"/>
      <c r="AN17" s="162"/>
      <c r="AO17" s="162"/>
      <c r="AT17" s="162"/>
      <c r="AU17" s="162"/>
      <c r="AW17" s="162"/>
      <c r="AY17" s="162"/>
      <c r="BA17" s="162"/>
      <c r="BC17" s="162"/>
      <c r="BE17" s="162"/>
    </row>
    <row r="18" spans="1:57" ht="24.9" customHeight="1" x14ac:dyDescent="0.2">
      <c r="A18" s="1872"/>
      <c r="B18" s="339" t="s">
        <v>305</v>
      </c>
      <c r="C18" s="303">
        <f>SUM(C31:C32)</f>
        <v>15098</v>
      </c>
      <c r="D18" s="303">
        <f>SUM(D31:D32)</f>
        <v>3925</v>
      </c>
      <c r="E18" s="303">
        <f>SUM(E31:E32)</f>
        <v>3679</v>
      </c>
      <c r="F18" s="303">
        <f t="shared" si="1"/>
        <v>94</v>
      </c>
      <c r="G18" s="318">
        <f t="shared" si="2"/>
        <v>39</v>
      </c>
      <c r="H18" s="303">
        <f t="shared" si="2"/>
        <v>5</v>
      </c>
      <c r="I18" s="303">
        <f t="shared" si="2"/>
        <v>5</v>
      </c>
      <c r="J18" s="303">
        <f>ROUND(J63/$E63*100,0)</f>
        <v>24</v>
      </c>
      <c r="K18" s="303">
        <f t="shared" si="3"/>
        <v>73</v>
      </c>
      <c r="L18" s="303">
        <f t="shared" si="0"/>
        <v>19</v>
      </c>
      <c r="M18" s="318">
        <f>ROUND(M63/$E63*100,0)</f>
        <v>4</v>
      </c>
      <c r="N18" s="344">
        <f>ROUND(N63/$E63*100,0)</f>
        <v>4</v>
      </c>
      <c r="O18" s="378">
        <f>SUM(O31:O32)</f>
        <v>247</v>
      </c>
      <c r="Q18" s="238"/>
      <c r="R18" s="162"/>
      <c r="S18" s="162"/>
      <c r="U18" s="162"/>
      <c r="V18" s="162"/>
      <c r="AB18" s="162"/>
      <c r="AC18" s="162"/>
      <c r="AE18" s="162"/>
      <c r="AG18" s="162"/>
      <c r="AI18" s="162"/>
      <c r="AK18" s="162"/>
      <c r="AM18" s="162"/>
      <c r="AN18" s="162"/>
      <c r="AO18" s="162"/>
      <c r="AT18" s="162"/>
      <c r="AU18" s="162"/>
      <c r="AW18" s="162"/>
      <c r="AY18" s="162"/>
      <c r="BA18" s="162"/>
      <c r="BC18" s="162"/>
      <c r="BE18" s="162"/>
    </row>
    <row r="19" spans="1:57" ht="24.9" customHeight="1" thickBot="1" x14ac:dyDescent="0.25">
      <c r="A19" s="1873"/>
      <c r="B19" s="383" t="s">
        <v>306</v>
      </c>
      <c r="C19" s="379">
        <f>SUM(C33)</f>
        <v>1500</v>
      </c>
      <c r="D19" s="379">
        <f>SUM(D33)</f>
        <v>390</v>
      </c>
      <c r="E19" s="379">
        <f>SUM(E33)</f>
        <v>390</v>
      </c>
      <c r="F19" s="379">
        <f t="shared" si="1"/>
        <v>100</v>
      </c>
      <c r="G19" s="380">
        <f t="shared" si="2"/>
        <v>50</v>
      </c>
      <c r="H19" s="379">
        <f>ROUND(H64/$E64*100,0)</f>
        <v>0</v>
      </c>
      <c r="I19" s="379">
        <f t="shared" si="2"/>
        <v>0</v>
      </c>
      <c r="J19" s="379">
        <f t="shared" si="2"/>
        <v>0</v>
      </c>
      <c r="K19" s="379">
        <f t="shared" si="3"/>
        <v>50</v>
      </c>
      <c r="L19" s="379">
        <f t="shared" si="0"/>
        <v>50</v>
      </c>
      <c r="M19" s="380">
        <f>ROUND(M64/$E64*100,0)</f>
        <v>0</v>
      </c>
      <c r="N19" s="381">
        <f>ROUND(N64/$E64*100,0)</f>
        <v>0</v>
      </c>
      <c r="O19" s="382">
        <f>SUM(O33)</f>
        <v>0</v>
      </c>
      <c r="Q19" s="238"/>
      <c r="R19" s="162"/>
      <c r="S19" s="162"/>
      <c r="U19" s="162"/>
      <c r="V19" s="162"/>
      <c r="AB19" s="162"/>
      <c r="AC19" s="162"/>
      <c r="AE19" s="162"/>
      <c r="AG19" s="162"/>
      <c r="AI19" s="162"/>
      <c r="AK19" s="162"/>
      <c r="AM19" s="162"/>
      <c r="AN19" s="162"/>
      <c r="AO19" s="162"/>
      <c r="AT19" s="162"/>
      <c r="AU19" s="162"/>
      <c r="AW19" s="162"/>
      <c r="AY19" s="162"/>
      <c r="BA19" s="162"/>
      <c r="BC19" s="162"/>
      <c r="BE19" s="162"/>
    </row>
    <row r="20" spans="1:57" ht="24.9" customHeight="1" x14ac:dyDescent="0.2">
      <c r="A20" s="1861" t="s">
        <v>389</v>
      </c>
      <c r="B20" s="384" t="s">
        <v>301</v>
      </c>
      <c r="C20" s="186">
        <v>907</v>
      </c>
      <c r="D20" s="187">
        <v>235.82000000000002</v>
      </c>
      <c r="E20" s="187">
        <v>236</v>
      </c>
      <c r="F20" s="187">
        <v>100</v>
      </c>
      <c r="G20" s="187">
        <v>8</v>
      </c>
      <c r="H20" s="187">
        <v>0</v>
      </c>
      <c r="I20" s="187">
        <v>5</v>
      </c>
      <c r="J20" s="187">
        <v>0</v>
      </c>
      <c r="K20" s="187">
        <v>13</v>
      </c>
      <c r="L20" s="187">
        <v>87</v>
      </c>
      <c r="M20" s="187">
        <v>0</v>
      </c>
      <c r="N20" s="187">
        <v>0</v>
      </c>
      <c r="O20" s="188">
        <v>0</v>
      </c>
      <c r="Q20" s="238"/>
      <c r="R20" s="162"/>
      <c r="S20" s="162"/>
      <c r="U20" s="162"/>
      <c r="V20" s="162"/>
      <c r="AB20" s="162"/>
      <c r="AC20" s="162"/>
      <c r="AE20" s="162"/>
      <c r="AG20" s="162"/>
      <c r="AI20" s="162"/>
      <c r="AK20" s="162"/>
      <c r="AM20" s="162"/>
      <c r="AN20" s="162"/>
      <c r="AO20" s="162"/>
      <c r="AT20" s="162"/>
      <c r="AU20" s="162"/>
      <c r="AW20" s="162"/>
      <c r="AY20" s="162"/>
      <c r="BA20" s="162"/>
      <c r="BC20" s="162"/>
      <c r="BE20" s="162"/>
    </row>
    <row r="21" spans="1:57" ht="24.9" customHeight="1" x14ac:dyDescent="0.2">
      <c r="A21" s="1862"/>
      <c r="B21" s="298" t="s">
        <v>390</v>
      </c>
      <c r="C21" s="385">
        <v>3312</v>
      </c>
      <c r="D21" s="386">
        <v>861</v>
      </c>
      <c r="E21" s="386">
        <v>784</v>
      </c>
      <c r="F21" s="386">
        <v>91</v>
      </c>
      <c r="G21" s="386">
        <v>47</v>
      </c>
      <c r="H21" s="386">
        <v>0</v>
      </c>
      <c r="I21" s="386">
        <v>15</v>
      </c>
      <c r="J21" s="386">
        <v>3</v>
      </c>
      <c r="K21" s="386">
        <v>65</v>
      </c>
      <c r="L21" s="386">
        <v>33</v>
      </c>
      <c r="M21" s="386">
        <v>2</v>
      </c>
      <c r="N21" s="386">
        <v>0</v>
      </c>
      <c r="O21" s="387">
        <v>77</v>
      </c>
      <c r="Q21" s="238"/>
      <c r="R21" s="162"/>
      <c r="S21" s="162"/>
      <c r="U21" s="162"/>
      <c r="V21" s="162"/>
      <c r="AB21" s="162"/>
      <c r="AC21" s="162"/>
      <c r="AE21" s="162"/>
      <c r="AG21" s="162"/>
      <c r="AI21" s="162"/>
      <c r="AK21" s="162"/>
      <c r="AM21" s="162"/>
      <c r="AN21" s="162"/>
      <c r="AO21" s="162"/>
      <c r="AT21" s="162"/>
      <c r="AU21" s="162"/>
      <c r="AW21" s="162"/>
      <c r="AY21" s="162"/>
      <c r="BA21" s="162"/>
      <c r="BC21" s="162"/>
      <c r="BE21" s="162"/>
    </row>
    <row r="22" spans="1:57" ht="24.9" customHeight="1" x14ac:dyDescent="0.2">
      <c r="A22" s="1862"/>
      <c r="B22" s="298" t="s">
        <v>391</v>
      </c>
      <c r="C22" s="385">
        <v>2612</v>
      </c>
      <c r="D22" s="386">
        <v>679.12</v>
      </c>
      <c r="E22" s="386">
        <v>679</v>
      </c>
      <c r="F22" s="303">
        <v>99.982330074213692</v>
      </c>
      <c r="G22" s="386">
        <v>35</v>
      </c>
      <c r="H22" s="386">
        <v>5</v>
      </c>
      <c r="I22" s="386">
        <v>10</v>
      </c>
      <c r="J22" s="386"/>
      <c r="K22" s="303">
        <v>50</v>
      </c>
      <c r="L22" s="386">
        <v>50</v>
      </c>
      <c r="M22" s="386">
        <v>0</v>
      </c>
      <c r="N22" s="386">
        <v>0</v>
      </c>
      <c r="O22" s="387">
        <v>0</v>
      </c>
      <c r="Q22" s="238"/>
      <c r="R22" s="162"/>
      <c r="S22" s="162"/>
      <c r="U22" s="162"/>
      <c r="V22" s="162"/>
      <c r="AB22" s="162"/>
      <c r="AC22" s="162"/>
      <c r="AE22" s="162"/>
      <c r="AG22" s="162"/>
      <c r="AI22" s="162"/>
      <c r="AK22" s="162"/>
      <c r="AM22" s="162"/>
      <c r="AN22" s="162"/>
      <c r="AO22" s="162"/>
      <c r="AT22" s="162"/>
      <c r="AU22" s="162"/>
      <c r="AW22" s="162"/>
      <c r="AY22" s="162"/>
      <c r="BA22" s="162"/>
      <c r="BC22" s="162"/>
      <c r="BE22" s="162"/>
    </row>
    <row r="23" spans="1:57" ht="24.9" customHeight="1" x14ac:dyDescent="0.2">
      <c r="A23" s="1862"/>
      <c r="B23" s="298" t="s">
        <v>302</v>
      </c>
      <c r="C23" s="388">
        <v>4470</v>
      </c>
      <c r="D23" s="235">
        <v>1162</v>
      </c>
      <c r="E23" s="235">
        <v>1162</v>
      </c>
      <c r="F23" s="235">
        <v>100</v>
      </c>
      <c r="G23" s="235">
        <v>18</v>
      </c>
      <c r="H23" s="235">
        <v>0</v>
      </c>
      <c r="I23" s="235">
        <v>2</v>
      </c>
      <c r="J23" s="235">
        <v>0</v>
      </c>
      <c r="K23" s="235">
        <v>20</v>
      </c>
      <c r="L23" s="235">
        <v>80</v>
      </c>
      <c r="M23" s="235">
        <v>0</v>
      </c>
      <c r="N23" s="235">
        <v>0</v>
      </c>
      <c r="O23" s="389">
        <v>0</v>
      </c>
      <c r="Q23" s="238"/>
      <c r="R23" s="162"/>
      <c r="S23" s="162"/>
      <c r="U23" s="162"/>
      <c r="V23" s="162"/>
      <c r="AB23" s="162"/>
      <c r="AC23" s="162"/>
      <c r="AE23" s="162"/>
      <c r="AG23" s="162"/>
      <c r="AI23" s="162"/>
      <c r="AK23" s="162"/>
      <c r="AM23" s="162"/>
      <c r="AN23" s="162"/>
      <c r="AO23" s="162"/>
      <c r="AT23" s="162"/>
      <c r="AU23" s="162"/>
      <c r="AW23" s="162"/>
      <c r="AY23" s="162"/>
      <c r="BA23" s="162"/>
      <c r="BC23" s="162"/>
      <c r="BE23" s="162"/>
    </row>
    <row r="24" spans="1:57" ht="24.9" customHeight="1" x14ac:dyDescent="0.2">
      <c r="A24" s="1862"/>
      <c r="B24" s="298" t="s">
        <v>392</v>
      </c>
      <c r="C24" s="317">
        <v>1024</v>
      </c>
      <c r="D24" s="235">
        <v>266</v>
      </c>
      <c r="E24" s="235">
        <v>266</v>
      </c>
      <c r="F24" s="235">
        <v>100</v>
      </c>
      <c r="G24" s="235">
        <v>45</v>
      </c>
      <c r="H24" s="235">
        <v>3</v>
      </c>
      <c r="I24" s="235">
        <v>1</v>
      </c>
      <c r="J24" s="235">
        <v>4</v>
      </c>
      <c r="K24" s="235">
        <v>53</v>
      </c>
      <c r="L24" s="235">
        <v>47</v>
      </c>
      <c r="M24" s="235">
        <v>0</v>
      </c>
      <c r="N24" s="235">
        <v>0</v>
      </c>
      <c r="O24" s="387">
        <v>0</v>
      </c>
      <c r="Q24" s="238"/>
      <c r="R24" s="162"/>
      <c r="S24" s="162"/>
      <c r="U24" s="162"/>
      <c r="V24" s="162"/>
      <c r="AB24" s="162"/>
      <c r="AC24" s="162"/>
      <c r="AE24" s="162"/>
      <c r="AG24" s="162"/>
      <c r="AI24" s="162"/>
      <c r="AK24" s="162"/>
      <c r="AM24" s="162"/>
      <c r="AN24" s="162"/>
      <c r="AO24" s="162"/>
      <c r="AT24" s="162"/>
      <c r="AU24" s="162"/>
      <c r="AW24" s="162"/>
      <c r="AY24" s="162"/>
      <c r="BA24" s="162"/>
      <c r="BC24" s="162"/>
      <c r="BE24" s="162"/>
    </row>
    <row r="25" spans="1:57" ht="24.9" customHeight="1" x14ac:dyDescent="0.2">
      <c r="A25" s="1862"/>
      <c r="B25" s="298" t="s">
        <v>393</v>
      </c>
      <c r="C25" s="966">
        <v>7849</v>
      </c>
      <c r="D25" s="1282">
        <v>2041</v>
      </c>
      <c r="E25" s="911">
        <v>1400</v>
      </c>
      <c r="F25" s="911">
        <v>68.599999999999994</v>
      </c>
      <c r="G25" s="911">
        <v>65</v>
      </c>
      <c r="H25" s="911">
        <v>1</v>
      </c>
      <c r="I25" s="911">
        <v>2</v>
      </c>
      <c r="J25" s="911">
        <v>2</v>
      </c>
      <c r="K25" s="911">
        <v>70</v>
      </c>
      <c r="L25" s="911">
        <v>29</v>
      </c>
      <c r="M25" s="911">
        <v>1</v>
      </c>
      <c r="N25" s="911">
        <v>0</v>
      </c>
      <c r="O25" s="970">
        <v>641</v>
      </c>
      <c r="Q25" s="238"/>
      <c r="R25" s="162"/>
      <c r="S25" s="162"/>
      <c r="U25" s="162"/>
      <c r="V25" s="162"/>
      <c r="AB25" s="162"/>
      <c r="AC25" s="162"/>
      <c r="AE25" s="162"/>
      <c r="AG25" s="162"/>
      <c r="AI25" s="162"/>
      <c r="AK25" s="162"/>
      <c r="AM25" s="162"/>
      <c r="AN25" s="162"/>
      <c r="AO25" s="162"/>
      <c r="AT25" s="162"/>
      <c r="AU25" s="162"/>
      <c r="AW25" s="162"/>
      <c r="AY25" s="162"/>
      <c r="BA25" s="162"/>
      <c r="BC25" s="162"/>
      <c r="BE25" s="162"/>
    </row>
    <row r="26" spans="1:57" ht="24.9" customHeight="1" x14ac:dyDescent="0.2">
      <c r="A26" s="1862"/>
      <c r="B26" s="298" t="s">
        <v>303</v>
      </c>
      <c r="C26" s="390">
        <v>9453</v>
      </c>
      <c r="D26" s="235">
        <v>2458</v>
      </c>
      <c r="E26" s="235">
        <v>2458</v>
      </c>
      <c r="F26" s="235">
        <v>100</v>
      </c>
      <c r="G26" s="235">
        <v>50</v>
      </c>
      <c r="H26" s="235">
        <v>2</v>
      </c>
      <c r="I26" s="235">
        <v>7</v>
      </c>
      <c r="J26" s="235">
        <v>9</v>
      </c>
      <c r="K26" s="235">
        <v>68</v>
      </c>
      <c r="L26" s="235">
        <v>30</v>
      </c>
      <c r="M26" s="235">
        <v>2</v>
      </c>
      <c r="N26" s="235">
        <v>0</v>
      </c>
      <c r="O26" s="389">
        <v>0</v>
      </c>
      <c r="Q26" s="238"/>
      <c r="R26" s="162"/>
      <c r="S26" s="162"/>
      <c r="U26" s="162"/>
      <c r="V26" s="162"/>
      <c r="AB26" s="162"/>
      <c r="AC26" s="162"/>
      <c r="AE26" s="162"/>
      <c r="AG26" s="162"/>
      <c r="AI26" s="162"/>
      <c r="AK26" s="162"/>
      <c r="AM26" s="162"/>
      <c r="AN26" s="162"/>
      <c r="AO26" s="162"/>
      <c r="AT26" s="162"/>
      <c r="AU26" s="162"/>
      <c r="AW26" s="162"/>
      <c r="AY26" s="162"/>
      <c r="BA26" s="162"/>
      <c r="BC26" s="162"/>
      <c r="BE26" s="162"/>
    </row>
    <row r="27" spans="1:57" ht="24.9" customHeight="1" x14ac:dyDescent="0.2">
      <c r="A27" s="1862"/>
      <c r="B27" s="298" t="s">
        <v>298</v>
      </c>
      <c r="C27" s="221">
        <v>7187</v>
      </c>
      <c r="D27" s="237">
        <v>1868.6200000000001</v>
      </c>
      <c r="E27" s="234">
        <v>1868.6200000000001</v>
      </c>
      <c r="F27" s="1288">
        <v>100</v>
      </c>
      <c r="G27" s="222">
        <v>55</v>
      </c>
      <c r="H27" s="222">
        <v>0</v>
      </c>
      <c r="I27" s="222">
        <v>0</v>
      </c>
      <c r="J27" s="222">
        <v>10</v>
      </c>
      <c r="K27" s="222">
        <v>65</v>
      </c>
      <c r="L27" s="222">
        <v>35</v>
      </c>
      <c r="M27" s="222">
        <v>0</v>
      </c>
      <c r="N27" s="222">
        <v>0</v>
      </c>
      <c r="O27" s="223">
        <v>0</v>
      </c>
      <c r="Q27" s="238"/>
      <c r="R27" s="162"/>
      <c r="S27" s="162"/>
      <c r="U27" s="162"/>
      <c r="V27" s="162"/>
      <c r="AB27" s="162"/>
      <c r="AC27" s="162"/>
      <c r="AE27" s="162"/>
      <c r="AG27" s="162"/>
      <c r="AI27" s="162"/>
      <c r="AK27" s="162"/>
      <c r="AM27" s="162"/>
      <c r="AN27" s="162"/>
      <c r="AO27" s="162"/>
      <c r="AT27" s="162"/>
      <c r="AU27" s="162"/>
      <c r="AW27" s="162"/>
      <c r="AY27" s="162"/>
      <c r="BA27" s="162"/>
      <c r="BC27" s="162"/>
      <c r="BE27" s="162"/>
    </row>
    <row r="28" spans="1:57" ht="24.9" customHeight="1" x14ac:dyDescent="0.2">
      <c r="A28" s="1862"/>
      <c r="B28" s="298" t="s">
        <v>394</v>
      </c>
      <c r="C28" s="390">
        <v>3826</v>
      </c>
      <c r="D28" s="235">
        <v>995</v>
      </c>
      <c r="E28" s="235">
        <v>995</v>
      </c>
      <c r="F28" s="235">
        <v>100</v>
      </c>
      <c r="G28" s="235">
        <v>21</v>
      </c>
      <c r="H28" s="235">
        <v>2</v>
      </c>
      <c r="I28" s="235">
        <v>1</v>
      </c>
      <c r="J28" s="235">
        <v>0</v>
      </c>
      <c r="K28" s="235">
        <v>24</v>
      </c>
      <c r="L28" s="235">
        <v>75</v>
      </c>
      <c r="M28" s="235">
        <v>1</v>
      </c>
      <c r="N28" s="235">
        <v>0</v>
      </c>
      <c r="O28" s="389">
        <v>0</v>
      </c>
      <c r="Q28" s="238"/>
      <c r="R28" s="162"/>
      <c r="S28" s="162"/>
      <c r="U28" s="162"/>
      <c r="V28" s="162"/>
      <c r="AB28" s="162"/>
      <c r="AC28" s="162"/>
      <c r="AE28" s="162"/>
      <c r="AG28" s="162"/>
      <c r="AI28" s="162"/>
      <c r="AK28" s="162"/>
      <c r="AM28" s="162"/>
      <c r="AN28" s="162"/>
      <c r="AO28" s="162"/>
      <c r="AT28" s="162"/>
      <c r="AU28" s="162"/>
      <c r="AW28" s="162"/>
      <c r="AY28" s="162"/>
      <c r="BA28" s="162"/>
      <c r="BC28" s="162"/>
      <c r="BE28" s="162"/>
    </row>
    <row r="29" spans="1:57" ht="24.9" customHeight="1" x14ac:dyDescent="0.2">
      <c r="A29" s="1862"/>
      <c r="B29" s="298" t="s">
        <v>265</v>
      </c>
      <c r="C29" s="390">
        <v>10020</v>
      </c>
      <c r="D29" s="235">
        <v>2604</v>
      </c>
      <c r="E29" s="235">
        <v>2344</v>
      </c>
      <c r="F29" s="235">
        <v>90</v>
      </c>
      <c r="G29" s="235">
        <v>51</v>
      </c>
      <c r="H29" s="235">
        <v>2</v>
      </c>
      <c r="I29" s="235">
        <v>5</v>
      </c>
      <c r="J29" s="235">
        <v>2</v>
      </c>
      <c r="K29" s="235">
        <v>60</v>
      </c>
      <c r="L29" s="235">
        <v>0</v>
      </c>
      <c r="M29" s="235">
        <v>40</v>
      </c>
      <c r="N29" s="235">
        <v>0</v>
      </c>
      <c r="O29" s="389">
        <v>260</v>
      </c>
      <c r="P29" s="354"/>
      <c r="Q29" s="238"/>
      <c r="R29" s="354"/>
      <c r="S29" s="163"/>
      <c r="T29" s="354"/>
      <c r="U29" s="162"/>
      <c r="V29" s="162"/>
      <c r="AB29" s="162"/>
      <c r="AC29" s="162"/>
      <c r="AE29" s="162"/>
      <c r="AG29" s="162"/>
      <c r="AI29" s="162"/>
      <c r="AK29" s="162"/>
      <c r="AM29" s="162"/>
      <c r="AN29" s="162"/>
      <c r="AO29" s="162"/>
      <c r="AT29" s="162"/>
      <c r="AU29" s="162"/>
      <c r="AW29" s="162"/>
      <c r="AY29" s="162"/>
      <c r="BA29" s="162"/>
      <c r="BC29" s="162"/>
      <c r="BE29" s="162"/>
    </row>
    <row r="30" spans="1:57" ht="24.9" customHeight="1" x14ac:dyDescent="0.2">
      <c r="A30" s="1862"/>
      <c r="B30" s="298" t="s">
        <v>304</v>
      </c>
      <c r="C30" s="390">
        <v>1825</v>
      </c>
      <c r="D30" s="235">
        <v>475</v>
      </c>
      <c r="E30" s="235">
        <v>452</v>
      </c>
      <c r="F30" s="235">
        <v>95</v>
      </c>
      <c r="G30" s="1298">
        <v>90</v>
      </c>
      <c r="H30" s="1298">
        <v>0</v>
      </c>
      <c r="I30" s="1298">
        <v>0</v>
      </c>
      <c r="J30" s="1298">
        <v>0</v>
      </c>
      <c r="K30" s="1298">
        <v>90</v>
      </c>
      <c r="L30" s="1298">
        <v>6</v>
      </c>
      <c r="M30" s="1298">
        <v>4</v>
      </c>
      <c r="N30" s="1298">
        <v>0</v>
      </c>
      <c r="O30" s="1299">
        <v>23</v>
      </c>
      <c r="P30" s="354"/>
      <c r="Q30" s="238"/>
      <c r="R30" s="354"/>
      <c r="S30" s="163"/>
      <c r="T30" s="354"/>
      <c r="U30" s="162"/>
      <c r="V30" s="162"/>
      <c r="AB30" s="162"/>
      <c r="AC30" s="162"/>
      <c r="AE30" s="162"/>
      <c r="AG30" s="162"/>
      <c r="AI30" s="162"/>
      <c r="AK30" s="162"/>
      <c r="AM30" s="162"/>
      <c r="AN30" s="162"/>
      <c r="AO30" s="162"/>
      <c r="AT30" s="162"/>
      <c r="AU30" s="162"/>
      <c r="AW30" s="162"/>
      <c r="AY30" s="162"/>
      <c r="BA30" s="162"/>
      <c r="BC30" s="162"/>
      <c r="BE30" s="162"/>
    </row>
    <row r="31" spans="1:57" ht="24.9" customHeight="1" x14ac:dyDescent="0.2">
      <c r="A31" s="1862"/>
      <c r="B31" s="298" t="s">
        <v>305</v>
      </c>
      <c r="C31" s="1032">
        <v>13951</v>
      </c>
      <c r="D31" s="1023">
        <v>3627</v>
      </c>
      <c r="E31" s="1023">
        <v>3627</v>
      </c>
      <c r="F31" s="1023">
        <v>100</v>
      </c>
      <c r="G31" s="1023">
        <v>40</v>
      </c>
      <c r="H31" s="1023">
        <v>5</v>
      </c>
      <c r="I31" s="1023">
        <v>5</v>
      </c>
      <c r="J31" s="1023">
        <v>24</v>
      </c>
      <c r="K31" s="1023">
        <v>74</v>
      </c>
      <c r="L31" s="1023">
        <v>18</v>
      </c>
      <c r="M31" s="1023">
        <v>4</v>
      </c>
      <c r="N31" s="1023">
        <v>4</v>
      </c>
      <c r="O31" s="1024">
        <v>1</v>
      </c>
      <c r="P31" s="354"/>
      <c r="Q31" s="238"/>
      <c r="R31" s="354"/>
      <c r="S31" s="163"/>
      <c r="T31" s="354"/>
      <c r="U31" s="162"/>
      <c r="V31" s="162"/>
      <c r="AB31" s="162"/>
      <c r="AC31" s="162"/>
      <c r="AE31" s="162"/>
      <c r="AG31" s="162"/>
      <c r="AI31" s="162"/>
      <c r="AK31" s="162"/>
      <c r="AM31" s="162"/>
      <c r="AN31" s="162"/>
      <c r="AO31" s="162"/>
      <c r="AT31" s="162"/>
      <c r="AU31" s="162"/>
      <c r="AW31" s="162"/>
      <c r="AY31" s="162"/>
      <c r="BA31" s="162"/>
      <c r="BC31" s="162"/>
      <c r="BE31" s="162"/>
    </row>
    <row r="32" spans="1:57" ht="24.9" customHeight="1" x14ac:dyDescent="0.2">
      <c r="A32" s="1862"/>
      <c r="B32" s="219" t="s">
        <v>395</v>
      </c>
      <c r="C32" s="220">
        <v>1147</v>
      </c>
      <c r="D32" s="221">
        <v>298</v>
      </c>
      <c r="E32" s="221">
        <v>52</v>
      </c>
      <c r="F32" s="221">
        <v>17</v>
      </c>
      <c r="G32" s="222">
        <v>0</v>
      </c>
      <c r="H32" s="222">
        <v>0</v>
      </c>
      <c r="I32" s="222">
        <v>0</v>
      </c>
      <c r="J32" s="222">
        <v>0</v>
      </c>
      <c r="K32" s="222">
        <v>0</v>
      </c>
      <c r="L32" s="222">
        <v>100</v>
      </c>
      <c r="M32" s="222">
        <v>0</v>
      </c>
      <c r="N32" s="222">
        <v>0</v>
      </c>
      <c r="O32" s="223">
        <v>246</v>
      </c>
      <c r="P32" s="354"/>
      <c r="Q32" s="238"/>
      <c r="R32" s="354"/>
      <c r="S32" s="163"/>
      <c r="T32" s="354"/>
      <c r="U32" s="162"/>
      <c r="V32" s="162"/>
      <c r="AB32" s="162"/>
      <c r="AC32" s="162"/>
      <c r="AE32" s="162"/>
      <c r="AG32" s="162"/>
      <c r="AI32" s="162"/>
      <c r="AK32" s="162"/>
      <c r="AM32" s="162"/>
      <c r="AN32" s="162"/>
      <c r="AO32" s="162"/>
      <c r="AT32" s="162"/>
      <c r="AU32" s="162"/>
      <c r="AW32" s="162"/>
      <c r="AY32" s="162"/>
      <c r="BA32" s="162"/>
      <c r="BC32" s="162"/>
      <c r="BE32" s="162"/>
    </row>
    <row r="33" spans="1:57" ht="24.9" customHeight="1" thickBot="1" x14ac:dyDescent="0.25">
      <c r="A33" s="1863"/>
      <c r="B33" s="393" t="s">
        <v>306</v>
      </c>
      <c r="C33" s="394">
        <v>1500</v>
      </c>
      <c r="D33" s="207">
        <v>390</v>
      </c>
      <c r="E33" s="207">
        <v>390</v>
      </c>
      <c r="F33" s="207">
        <v>100</v>
      </c>
      <c r="G33" s="207">
        <v>50</v>
      </c>
      <c r="H33" s="207">
        <v>0</v>
      </c>
      <c r="I33" s="207">
        <v>0</v>
      </c>
      <c r="J33" s="207">
        <v>0</v>
      </c>
      <c r="K33" s="207">
        <v>50</v>
      </c>
      <c r="L33" s="207">
        <v>50</v>
      </c>
      <c r="M33" s="207">
        <v>0</v>
      </c>
      <c r="N33" s="207">
        <v>0</v>
      </c>
      <c r="O33" s="395">
        <v>0</v>
      </c>
      <c r="P33" s="354"/>
      <c r="Q33" s="238"/>
      <c r="R33" s="354"/>
      <c r="S33" s="163"/>
      <c r="T33" s="354"/>
      <c r="U33" s="162"/>
      <c r="V33" s="162"/>
      <c r="AB33" s="162"/>
      <c r="AC33" s="162"/>
      <c r="AE33" s="162"/>
      <c r="AG33" s="162"/>
      <c r="AI33" s="162"/>
      <c r="AK33" s="162"/>
      <c r="AM33" s="162"/>
      <c r="AN33" s="162"/>
      <c r="AO33" s="162"/>
      <c r="AT33" s="162"/>
      <c r="AU33" s="162"/>
      <c r="AW33" s="162"/>
      <c r="AY33" s="162"/>
      <c r="BA33" s="162"/>
      <c r="BC33" s="162"/>
      <c r="BE33" s="162"/>
    </row>
    <row r="34" spans="1:57" x14ac:dyDescent="0.2">
      <c r="A34" s="1113" t="s">
        <v>411</v>
      </c>
      <c r="C34" s="163"/>
      <c r="D34" s="163"/>
      <c r="E34" s="163"/>
      <c r="F34" s="163"/>
      <c r="Q34" s="162"/>
      <c r="R34" s="357"/>
      <c r="S34" s="162"/>
      <c r="U34" s="162"/>
      <c r="V34" s="162"/>
      <c r="AB34" s="162"/>
      <c r="AC34" s="162"/>
      <c r="AE34" s="162"/>
      <c r="AG34" s="162"/>
      <c r="AI34" s="162"/>
      <c r="AK34" s="162"/>
      <c r="AM34" s="162"/>
      <c r="AN34" s="162"/>
      <c r="AO34" s="162"/>
      <c r="AT34" s="162"/>
      <c r="AU34" s="162"/>
      <c r="AW34" s="162"/>
      <c r="AY34" s="162"/>
      <c r="BA34" s="162"/>
      <c r="BC34" s="162"/>
      <c r="BE34" s="162"/>
    </row>
    <row r="35" spans="1:57" x14ac:dyDescent="0.2">
      <c r="Q35" s="357"/>
      <c r="R35" s="162"/>
      <c r="S35" s="162"/>
      <c r="U35" s="162"/>
      <c r="V35" s="162"/>
      <c r="AB35" s="162"/>
      <c r="AC35" s="162"/>
      <c r="AE35" s="162"/>
      <c r="AG35" s="162"/>
      <c r="AI35" s="162"/>
      <c r="AK35" s="162"/>
      <c r="AM35" s="162"/>
      <c r="AN35" s="162"/>
      <c r="AO35" s="162"/>
      <c r="AT35" s="162"/>
      <c r="AU35" s="162"/>
      <c r="AW35" s="162"/>
      <c r="AY35" s="162"/>
      <c r="BA35" s="162"/>
      <c r="BC35" s="162"/>
      <c r="BE35" s="162"/>
    </row>
    <row r="36" spans="1:57" x14ac:dyDescent="0.2">
      <c r="C36" s="163"/>
      <c r="D36" s="163"/>
      <c r="E36" s="163"/>
      <c r="F36" s="163"/>
      <c r="G36" s="163"/>
      <c r="H36" s="163"/>
      <c r="I36" s="163"/>
      <c r="J36" s="163"/>
      <c r="K36" s="163"/>
      <c r="L36" s="163"/>
      <c r="M36" s="163"/>
      <c r="Q36" s="357"/>
      <c r="R36" s="162"/>
      <c r="S36" s="162"/>
      <c r="U36" s="162"/>
      <c r="V36" s="162"/>
      <c r="AB36" s="162"/>
      <c r="AC36" s="162"/>
      <c r="AE36" s="162"/>
      <c r="AG36" s="162"/>
      <c r="AI36" s="162"/>
      <c r="AK36" s="162"/>
      <c r="AM36" s="162"/>
      <c r="AN36" s="162"/>
      <c r="AO36" s="162"/>
      <c r="AT36" s="162"/>
      <c r="AU36" s="162"/>
      <c r="AW36" s="162"/>
      <c r="AY36" s="162"/>
      <c r="BA36" s="162"/>
      <c r="BC36" s="162"/>
      <c r="BE36" s="162"/>
    </row>
    <row r="37" spans="1:57" x14ac:dyDescent="0.2">
      <c r="C37" s="163"/>
      <c r="D37" s="163" t="s">
        <v>112</v>
      </c>
      <c r="F37" s="163"/>
      <c r="G37" s="163"/>
      <c r="H37" s="163"/>
      <c r="I37" s="163"/>
      <c r="J37" s="163"/>
      <c r="K37" s="163"/>
      <c r="L37" s="163"/>
      <c r="M37" s="163"/>
      <c r="N37" s="163"/>
      <c r="O37" s="163"/>
      <c r="P37" s="354"/>
      <c r="Q37" s="396"/>
      <c r="R37" s="354"/>
      <c r="S37" s="163"/>
      <c r="T37" s="354"/>
      <c r="U37" s="162"/>
      <c r="V37" s="162"/>
      <c r="AB37" s="162"/>
      <c r="AC37" s="162"/>
      <c r="AE37" s="162"/>
      <c r="AG37" s="162"/>
      <c r="AI37" s="162"/>
      <c r="AK37" s="162"/>
      <c r="AM37" s="162"/>
      <c r="AN37" s="162"/>
      <c r="AO37" s="162"/>
      <c r="AT37" s="162"/>
      <c r="AU37" s="162"/>
      <c r="AW37" s="162"/>
      <c r="AY37" s="162"/>
      <c r="BA37" s="162"/>
      <c r="BC37" s="162"/>
      <c r="BE37" s="162"/>
    </row>
    <row r="38" spans="1:57" x14ac:dyDescent="0.2">
      <c r="B38" s="163"/>
      <c r="C38" s="163"/>
      <c r="D38" s="163" t="s">
        <v>113</v>
      </c>
      <c r="F38" s="163"/>
      <c r="G38" s="163"/>
      <c r="H38" s="163"/>
      <c r="I38" s="163"/>
      <c r="J38" s="163"/>
      <c r="K38" s="163"/>
      <c r="L38" s="163"/>
      <c r="M38" s="163"/>
      <c r="N38" s="163"/>
      <c r="O38" s="163"/>
      <c r="P38" s="354"/>
      <c r="Q38" s="396"/>
      <c r="R38" s="354"/>
      <c r="S38" s="163"/>
      <c r="T38" s="354"/>
      <c r="U38" s="162"/>
      <c r="V38" s="162"/>
      <c r="AB38" s="162"/>
      <c r="AC38" s="162"/>
      <c r="AE38" s="162"/>
      <c r="AG38" s="162"/>
      <c r="AI38" s="162"/>
      <c r="AK38" s="162"/>
      <c r="AM38" s="162"/>
      <c r="AN38" s="162"/>
      <c r="AO38" s="162"/>
      <c r="AT38" s="162"/>
      <c r="AU38" s="162"/>
      <c r="AW38" s="162"/>
      <c r="AY38" s="162"/>
      <c r="BA38" s="162"/>
      <c r="BC38" s="162"/>
      <c r="BE38" s="162"/>
    </row>
    <row r="39" spans="1:57" x14ac:dyDescent="0.2">
      <c r="D39" s="397" t="s">
        <v>114</v>
      </c>
      <c r="E39" s="397" t="s">
        <v>115</v>
      </c>
      <c r="F39" s="398" t="s">
        <v>116</v>
      </c>
      <c r="G39" s="398" t="s">
        <v>117</v>
      </c>
      <c r="H39" s="398" t="s">
        <v>118</v>
      </c>
      <c r="I39" s="397" t="s">
        <v>119</v>
      </c>
      <c r="J39" s="397" t="s">
        <v>120</v>
      </c>
      <c r="K39" s="397" t="s">
        <v>167</v>
      </c>
      <c r="L39" s="163"/>
      <c r="P39" s="399"/>
      <c r="Q39" s="357"/>
      <c r="S39" s="162"/>
      <c r="T39" s="399"/>
      <c r="U39" s="162"/>
      <c r="V39" s="162"/>
      <c r="AB39" s="162"/>
      <c r="AC39" s="162"/>
      <c r="AE39" s="162"/>
      <c r="AG39" s="162"/>
      <c r="AI39" s="162"/>
      <c r="AK39" s="162"/>
      <c r="AM39" s="162"/>
      <c r="AN39" s="162"/>
      <c r="AO39" s="162"/>
      <c r="AT39" s="162"/>
      <c r="AU39" s="162"/>
      <c r="AW39" s="162"/>
      <c r="AY39" s="162"/>
      <c r="BA39" s="162"/>
      <c r="BC39" s="162"/>
      <c r="BE39" s="162"/>
    </row>
    <row r="40" spans="1:57" x14ac:dyDescent="0.2">
      <c r="D40" s="397" t="s">
        <v>121</v>
      </c>
      <c r="E40" s="397">
        <v>1.27</v>
      </c>
      <c r="F40" s="398">
        <v>1.18</v>
      </c>
      <c r="G40" s="398">
        <v>1.2</v>
      </c>
      <c r="H40" s="398">
        <v>1.27</v>
      </c>
      <c r="I40" s="397">
        <v>1.21</v>
      </c>
      <c r="J40" s="397">
        <v>1.41</v>
      </c>
      <c r="K40" s="397">
        <v>1.44</v>
      </c>
      <c r="L40" s="163"/>
    </row>
    <row r="41" spans="1:57" x14ac:dyDescent="0.2">
      <c r="D41" s="397" t="s">
        <v>168</v>
      </c>
      <c r="E41" s="1887">
        <v>0.26</v>
      </c>
      <c r="F41" s="1887"/>
      <c r="G41" s="1887"/>
      <c r="H41" s="1887"/>
      <c r="I41" s="1887"/>
      <c r="J41" s="1887"/>
      <c r="K41" s="1887"/>
      <c r="L41" s="163"/>
    </row>
    <row r="42" spans="1:57" x14ac:dyDescent="0.2">
      <c r="F42" s="401"/>
      <c r="G42" s="401"/>
      <c r="H42" s="401"/>
    </row>
    <row r="43" spans="1:57" x14ac:dyDescent="0.2">
      <c r="D43" s="401" t="s">
        <v>122</v>
      </c>
      <c r="F43" s="401"/>
      <c r="G43" s="401"/>
      <c r="H43" s="401"/>
    </row>
    <row r="44" spans="1:57" x14ac:dyDescent="0.2">
      <c r="D44" s="401" t="s">
        <v>123</v>
      </c>
      <c r="F44" s="163"/>
      <c r="G44" s="163"/>
      <c r="H44" s="163"/>
    </row>
    <row r="45" spans="1:57" x14ac:dyDescent="0.2">
      <c r="C45" s="163"/>
      <c r="D45" s="401" t="s">
        <v>124</v>
      </c>
      <c r="E45" s="163"/>
      <c r="F45" s="163"/>
      <c r="G45" s="163"/>
      <c r="H45" s="163"/>
      <c r="I45" s="163"/>
      <c r="J45" s="163"/>
      <c r="K45" s="163"/>
      <c r="L45" s="163"/>
      <c r="M45" s="163"/>
      <c r="N45" s="163"/>
      <c r="O45" s="163"/>
    </row>
    <row r="46" spans="1:57" x14ac:dyDescent="0.2">
      <c r="D46" s="401" t="s">
        <v>125</v>
      </c>
    </row>
    <row r="48" spans="1:57" ht="16.8" thickBot="1" x14ac:dyDescent="0.25">
      <c r="B48" s="162" t="s">
        <v>158</v>
      </c>
    </row>
    <row r="49" spans="1:57" ht="18" customHeight="1" x14ac:dyDescent="0.2">
      <c r="A49" s="1864" t="s">
        <v>71</v>
      </c>
      <c r="B49" s="1865"/>
      <c r="C49" s="402" t="s">
        <v>137</v>
      </c>
      <c r="D49" s="402" t="s">
        <v>137</v>
      </c>
      <c r="E49" s="403" t="s">
        <v>138</v>
      </c>
      <c r="F49" s="404" t="s">
        <v>156</v>
      </c>
      <c r="G49" s="404"/>
      <c r="H49" s="404"/>
      <c r="I49" s="404"/>
      <c r="J49" s="404"/>
      <c r="K49" s="404"/>
      <c r="L49" s="404" t="s">
        <v>157</v>
      </c>
      <c r="M49" s="404"/>
      <c r="N49" s="405"/>
      <c r="O49" s="356"/>
      <c r="Q49" s="357"/>
      <c r="R49" s="162"/>
      <c r="S49" s="162"/>
      <c r="U49" s="162"/>
      <c r="V49" s="162"/>
      <c r="AB49" s="162"/>
      <c r="AC49" s="162"/>
      <c r="AE49" s="162"/>
      <c r="AG49" s="162"/>
      <c r="AI49" s="162"/>
      <c r="AK49" s="162"/>
      <c r="AM49" s="162"/>
      <c r="AN49" s="162"/>
      <c r="AO49" s="162"/>
      <c r="AT49" s="162"/>
      <c r="AU49" s="162"/>
      <c r="AW49" s="162"/>
      <c r="AY49" s="162"/>
      <c r="BA49" s="162"/>
      <c r="BC49" s="162"/>
      <c r="BE49" s="162"/>
    </row>
    <row r="50" spans="1:57" ht="18" customHeight="1" x14ac:dyDescent="0.2">
      <c r="A50" s="1866"/>
      <c r="B50" s="1867"/>
      <c r="C50" s="406" t="s">
        <v>139</v>
      </c>
      <c r="D50" s="406" t="s">
        <v>139</v>
      </c>
      <c r="E50" s="359" t="s">
        <v>140</v>
      </c>
      <c r="F50" s="360"/>
      <c r="G50" s="407"/>
      <c r="H50" s="408"/>
      <c r="I50" s="409" t="s">
        <v>160</v>
      </c>
      <c r="J50" s="410"/>
      <c r="K50" s="410"/>
      <c r="L50" s="410"/>
      <c r="M50" s="410"/>
      <c r="N50" s="411"/>
      <c r="O50" s="361" t="s">
        <v>141</v>
      </c>
      <c r="Q50" s="357"/>
      <c r="R50" s="162"/>
      <c r="S50" s="162"/>
      <c r="U50" s="162"/>
      <c r="V50" s="162"/>
      <c r="AB50" s="162"/>
      <c r="AC50" s="162"/>
      <c r="AE50" s="162"/>
      <c r="AG50" s="162"/>
      <c r="AI50" s="162"/>
      <c r="AK50" s="162"/>
      <c r="AM50" s="162"/>
      <c r="AN50" s="162"/>
      <c r="AO50" s="162"/>
      <c r="AT50" s="162"/>
      <c r="AU50" s="162"/>
      <c r="AW50" s="162"/>
      <c r="AY50" s="162"/>
      <c r="BA50" s="162"/>
      <c r="BC50" s="162"/>
      <c r="BE50" s="162"/>
    </row>
    <row r="51" spans="1:57" ht="18" customHeight="1" x14ac:dyDescent="0.2">
      <c r="A51" s="1866"/>
      <c r="B51" s="1867"/>
      <c r="C51" s="406" t="s">
        <v>169</v>
      </c>
      <c r="D51" s="406" t="s">
        <v>154</v>
      </c>
      <c r="E51" s="362" t="s">
        <v>6</v>
      </c>
      <c r="F51" s="362" t="s">
        <v>142</v>
      </c>
      <c r="G51" s="412"/>
      <c r="H51" s="413"/>
      <c r="I51" s="413" t="s">
        <v>143</v>
      </c>
      <c r="J51" s="413"/>
      <c r="K51" s="414"/>
      <c r="L51" s="366" t="s">
        <v>144</v>
      </c>
      <c r="M51" s="364" t="s">
        <v>145</v>
      </c>
      <c r="N51" s="366" t="s">
        <v>146</v>
      </c>
      <c r="O51" s="361" t="s">
        <v>147</v>
      </c>
      <c r="Q51" s="357"/>
      <c r="R51" s="162"/>
      <c r="S51" s="162"/>
      <c r="U51" s="162"/>
      <c r="V51" s="162"/>
      <c r="AB51" s="162"/>
      <c r="AC51" s="162"/>
      <c r="AE51" s="162"/>
      <c r="AG51" s="162"/>
      <c r="AI51" s="162"/>
      <c r="AK51" s="162"/>
      <c r="AM51" s="162"/>
      <c r="AN51" s="162"/>
      <c r="AO51" s="162"/>
      <c r="AT51" s="162"/>
      <c r="AU51" s="162"/>
      <c r="AW51" s="162"/>
      <c r="AY51" s="162"/>
      <c r="BA51" s="162"/>
      <c r="BC51" s="162"/>
      <c r="BE51" s="162"/>
    </row>
    <row r="52" spans="1:57" ht="18" customHeight="1" x14ac:dyDescent="0.2">
      <c r="A52" s="1866"/>
      <c r="B52" s="1867"/>
      <c r="C52" s="406" t="s">
        <v>155</v>
      </c>
      <c r="D52" s="406" t="s">
        <v>148</v>
      </c>
      <c r="E52" s="368"/>
      <c r="F52" s="362" t="s">
        <v>102</v>
      </c>
      <c r="G52" s="364" t="s">
        <v>149</v>
      </c>
      <c r="H52" s="364" t="s">
        <v>170</v>
      </c>
      <c r="I52" s="364" t="s">
        <v>150</v>
      </c>
      <c r="J52" s="359" t="s">
        <v>132</v>
      </c>
      <c r="K52" s="364" t="s">
        <v>5</v>
      </c>
      <c r="L52" s="415"/>
      <c r="M52" s="368"/>
      <c r="N52" s="369"/>
      <c r="O52" s="370"/>
      <c r="Q52" s="357"/>
      <c r="R52" s="162"/>
      <c r="S52" s="162"/>
      <c r="U52" s="162"/>
      <c r="V52" s="162"/>
      <c r="AB52" s="162"/>
      <c r="AC52" s="162"/>
      <c r="AE52" s="162"/>
      <c r="AG52" s="162"/>
      <c r="AI52" s="162"/>
      <c r="AK52" s="162"/>
      <c r="AM52" s="162"/>
      <c r="AN52" s="162"/>
      <c r="AO52" s="162"/>
      <c r="AT52" s="162"/>
      <c r="AU52" s="162"/>
      <c r="AW52" s="162"/>
      <c r="AY52" s="162"/>
      <c r="BA52" s="162"/>
      <c r="BC52" s="162"/>
      <c r="BE52" s="162"/>
    </row>
    <row r="53" spans="1:57" ht="18" customHeight="1" thickBot="1" x14ac:dyDescent="0.25">
      <c r="A53" s="1868"/>
      <c r="B53" s="1869"/>
      <c r="C53" s="362" t="s">
        <v>151</v>
      </c>
      <c r="D53" s="362" t="s">
        <v>151</v>
      </c>
      <c r="E53" s="362" t="s">
        <v>151</v>
      </c>
      <c r="F53" s="362" t="s">
        <v>152</v>
      </c>
      <c r="G53" s="371"/>
      <c r="H53" s="362" t="s">
        <v>133</v>
      </c>
      <c r="I53" s="362"/>
      <c r="J53" s="362" t="s">
        <v>131</v>
      </c>
      <c r="K53" s="362"/>
      <c r="L53" s="362"/>
      <c r="M53" s="362"/>
      <c r="N53" s="373"/>
      <c r="O53" s="361" t="s">
        <v>151</v>
      </c>
      <c r="Q53" s="357"/>
      <c r="R53" s="162"/>
      <c r="S53" s="162"/>
      <c r="U53" s="162"/>
      <c r="V53" s="162"/>
      <c r="AB53" s="162"/>
      <c r="AC53" s="162"/>
      <c r="AE53" s="162"/>
      <c r="AG53" s="162"/>
      <c r="AI53" s="162"/>
      <c r="AK53" s="162"/>
      <c r="AM53" s="162"/>
      <c r="AN53" s="162"/>
      <c r="AO53" s="162"/>
      <c r="AT53" s="162"/>
      <c r="AU53" s="162"/>
      <c r="AW53" s="162"/>
      <c r="AY53" s="162"/>
      <c r="BA53" s="162"/>
      <c r="BC53" s="162"/>
      <c r="BE53" s="162"/>
    </row>
    <row r="54" spans="1:57" ht="18" customHeight="1" thickBot="1" x14ac:dyDescent="0.25">
      <c r="A54" s="1870" t="s">
        <v>73</v>
      </c>
      <c r="B54" s="1705"/>
      <c r="C54" s="374">
        <f>SUM(C55:C57)</f>
        <v>69083</v>
      </c>
      <c r="D54" s="374">
        <f>SUM(D55:D57)</f>
        <v>17960.560000000001</v>
      </c>
      <c r="E54" s="374">
        <f>SUM(E55:E57)</f>
        <v>16713.62</v>
      </c>
      <c r="F54" s="374">
        <f>ROUND(E54/D54*100,0)</f>
        <v>93</v>
      </c>
      <c r="G54" s="375">
        <f t="shared" ref="G54:O54" si="4">SUM(G55:G57)</f>
        <v>7577.9010000000007</v>
      </c>
      <c r="H54" s="374">
        <f t="shared" si="4"/>
        <v>353.24</v>
      </c>
      <c r="I54" s="374">
        <f t="shared" si="4"/>
        <v>732.1</v>
      </c>
      <c r="J54" s="374">
        <f t="shared" si="4"/>
        <v>1387.962</v>
      </c>
      <c r="K54" s="374">
        <f t="shared" si="4"/>
        <v>10050.203</v>
      </c>
      <c r="L54" s="374">
        <f t="shared" si="4"/>
        <v>5328.7869999999994</v>
      </c>
      <c r="M54" s="375">
        <f t="shared" si="4"/>
        <v>1189.55</v>
      </c>
      <c r="N54" s="376">
        <f t="shared" si="4"/>
        <v>145.08000000000001</v>
      </c>
      <c r="O54" s="377">
        <f t="shared" si="4"/>
        <v>0</v>
      </c>
      <c r="Q54" s="357"/>
      <c r="R54" s="162"/>
      <c r="S54" s="162"/>
      <c r="U54" s="162"/>
      <c r="V54" s="162"/>
      <c r="AB54" s="162"/>
      <c r="AC54" s="162"/>
      <c r="AE54" s="162"/>
      <c r="AG54" s="162"/>
      <c r="AI54" s="162"/>
      <c r="AK54" s="162"/>
      <c r="AM54" s="162"/>
      <c r="AN54" s="162"/>
      <c r="AO54" s="162"/>
      <c r="AT54" s="162"/>
      <c r="AU54" s="162"/>
      <c r="AW54" s="162"/>
      <c r="AY54" s="162"/>
      <c r="BA54" s="162"/>
      <c r="BC54" s="162"/>
      <c r="BE54" s="162"/>
    </row>
    <row r="55" spans="1:57" ht="18" customHeight="1" x14ac:dyDescent="0.2">
      <c r="A55" s="1859" t="s">
        <v>72</v>
      </c>
      <c r="B55" s="1734"/>
      <c r="C55" s="301">
        <f>SUM(C58:C60)</f>
        <v>29627</v>
      </c>
      <c r="D55" s="301">
        <f>SUM(D58:D60)</f>
        <v>7702.9400000000005</v>
      </c>
      <c r="E55" s="301">
        <f>SUM(E58:E60)</f>
        <v>6985</v>
      </c>
      <c r="F55" s="301">
        <f t="shared" ref="F55:F64" si="5">ROUND(E55/D55*100,0)</f>
        <v>91</v>
      </c>
      <c r="G55" s="302">
        <f t="shared" ref="G55:O55" si="6">SUM(G58:G60)</f>
        <v>3093.17</v>
      </c>
      <c r="H55" s="301">
        <f t="shared" si="6"/>
        <v>105.11</v>
      </c>
      <c r="I55" s="301">
        <f t="shared" si="6"/>
        <v>423.6</v>
      </c>
      <c r="J55" s="301">
        <f t="shared" si="6"/>
        <v>283.74</v>
      </c>
      <c r="K55" s="301">
        <f t="shared" si="6"/>
        <v>3904.6200000000003</v>
      </c>
      <c r="L55" s="301">
        <f t="shared" si="6"/>
        <v>3001.54</v>
      </c>
      <c r="M55" s="302">
        <f t="shared" si="6"/>
        <v>78.84</v>
      </c>
      <c r="N55" s="304">
        <f t="shared" si="6"/>
        <v>0</v>
      </c>
      <c r="O55" s="319">
        <f t="shared" si="6"/>
        <v>0</v>
      </c>
      <c r="Q55" s="357"/>
      <c r="R55" s="162"/>
      <c r="S55" s="162"/>
      <c r="U55" s="162"/>
      <c r="V55" s="162"/>
      <c r="AB55" s="162"/>
      <c r="AC55" s="162"/>
      <c r="AE55" s="162"/>
      <c r="AG55" s="162"/>
      <c r="AI55" s="162"/>
      <c r="AK55" s="162"/>
      <c r="AM55" s="162"/>
      <c r="AN55" s="162"/>
      <c r="AO55" s="162"/>
      <c r="AT55" s="162"/>
      <c r="AU55" s="162"/>
      <c r="AW55" s="162"/>
      <c r="AY55" s="162"/>
      <c r="BA55" s="162"/>
      <c r="BC55" s="162"/>
      <c r="BE55" s="162"/>
    </row>
    <row r="56" spans="1:57" ht="18" customHeight="1" x14ac:dyDescent="0.2">
      <c r="A56" s="1860" t="s">
        <v>74</v>
      </c>
      <c r="B56" s="1725"/>
      <c r="C56" s="303">
        <f>SUM(C61:C62)</f>
        <v>22858</v>
      </c>
      <c r="D56" s="303">
        <f>SUM(D61:D62)</f>
        <v>5942.62</v>
      </c>
      <c r="E56" s="303">
        <f>SUM(E61:E62)</f>
        <v>5659.62</v>
      </c>
      <c r="F56" s="303">
        <f t="shared" si="5"/>
        <v>95</v>
      </c>
      <c r="G56" s="318">
        <f t="shared" ref="G56:O56" si="7">SUM(G61:G62)</f>
        <v>2838.9310000000005</v>
      </c>
      <c r="H56" s="303">
        <f t="shared" si="7"/>
        <v>66.78</v>
      </c>
      <c r="I56" s="303">
        <f t="shared" si="7"/>
        <v>127.15</v>
      </c>
      <c r="J56" s="303">
        <f t="shared" si="7"/>
        <v>233.74199999999999</v>
      </c>
      <c r="K56" s="303">
        <f t="shared" si="7"/>
        <v>3266.6030000000001</v>
      </c>
      <c r="L56" s="303">
        <f t="shared" si="7"/>
        <v>1427.3869999999999</v>
      </c>
      <c r="M56" s="318">
        <f t="shared" si="7"/>
        <v>965.63000000000011</v>
      </c>
      <c r="N56" s="344">
        <f t="shared" si="7"/>
        <v>0</v>
      </c>
      <c r="O56" s="378">
        <f t="shared" si="7"/>
        <v>0</v>
      </c>
      <c r="Q56" s="357"/>
      <c r="R56" s="162"/>
      <c r="S56" s="162"/>
      <c r="U56" s="162"/>
      <c r="V56" s="162"/>
      <c r="AB56" s="162"/>
      <c r="AC56" s="162"/>
      <c r="AE56" s="162"/>
      <c r="AG56" s="162"/>
      <c r="AI56" s="162"/>
      <c r="AK56" s="162"/>
      <c r="AM56" s="162"/>
      <c r="AN56" s="162"/>
      <c r="AO56" s="162"/>
      <c r="AT56" s="162"/>
      <c r="AU56" s="162"/>
      <c r="AW56" s="162"/>
      <c r="AY56" s="162"/>
      <c r="BA56" s="162"/>
      <c r="BC56" s="162"/>
      <c r="BE56" s="162"/>
    </row>
    <row r="57" spans="1:57" ht="18" customHeight="1" thickBot="1" x14ac:dyDescent="0.25">
      <c r="A57" s="1854" t="s">
        <v>75</v>
      </c>
      <c r="B57" s="1742"/>
      <c r="C57" s="379">
        <f>SUM(C63:C64)</f>
        <v>16598</v>
      </c>
      <c r="D57" s="379">
        <f>SUM(D63:D64)</f>
        <v>4315</v>
      </c>
      <c r="E57" s="379">
        <f>SUM(E63:E64)</f>
        <v>4069</v>
      </c>
      <c r="F57" s="379">
        <f t="shared" si="5"/>
        <v>94</v>
      </c>
      <c r="G57" s="380">
        <f t="shared" ref="G57:O57" si="8">SUM(G63:G64)</f>
        <v>1645.8</v>
      </c>
      <c r="H57" s="379">
        <f t="shared" si="8"/>
        <v>181.35</v>
      </c>
      <c r="I57" s="379">
        <f t="shared" si="8"/>
        <v>181.35</v>
      </c>
      <c r="J57" s="379">
        <f t="shared" si="8"/>
        <v>870.48</v>
      </c>
      <c r="K57" s="379">
        <f t="shared" si="8"/>
        <v>2878.98</v>
      </c>
      <c r="L57" s="379">
        <f t="shared" si="8"/>
        <v>899.86</v>
      </c>
      <c r="M57" s="380">
        <f t="shared" si="8"/>
        <v>145.08000000000001</v>
      </c>
      <c r="N57" s="381">
        <f t="shared" si="8"/>
        <v>145.08000000000001</v>
      </c>
      <c r="O57" s="382">
        <f t="shared" si="8"/>
        <v>0</v>
      </c>
      <c r="Q57" s="357"/>
      <c r="R57" s="162"/>
      <c r="S57" s="162"/>
      <c r="U57" s="162"/>
      <c r="V57" s="162"/>
      <c r="AB57" s="162"/>
      <c r="AC57" s="162"/>
      <c r="AE57" s="162"/>
      <c r="AG57" s="162"/>
      <c r="AI57" s="162"/>
      <c r="AK57" s="162"/>
      <c r="AM57" s="162"/>
      <c r="AN57" s="162"/>
      <c r="AO57" s="162"/>
      <c r="AT57" s="162"/>
      <c r="AU57" s="162"/>
      <c r="AW57" s="162"/>
      <c r="AY57" s="162"/>
      <c r="BA57" s="162"/>
      <c r="BC57" s="162"/>
      <c r="BE57" s="162"/>
    </row>
    <row r="58" spans="1:57" ht="18" customHeight="1" x14ac:dyDescent="0.2">
      <c r="A58" s="1871" t="s">
        <v>95</v>
      </c>
      <c r="B58" s="300" t="s">
        <v>76</v>
      </c>
      <c r="C58" s="301">
        <f>SUM(C65:C67)</f>
        <v>6831</v>
      </c>
      <c r="D58" s="301">
        <f>SUM(D65:D67)</f>
        <v>1775.94</v>
      </c>
      <c r="E58" s="301">
        <f>SUM(E65:E67)</f>
        <v>1699</v>
      </c>
      <c r="F58" s="301">
        <f t="shared" si="5"/>
        <v>96</v>
      </c>
      <c r="G58" s="302">
        <f t="shared" ref="G58:O58" si="9">SUM(G65:G67)</f>
        <v>625.01</v>
      </c>
      <c r="H58" s="301">
        <f t="shared" si="9"/>
        <v>33.950000000000003</v>
      </c>
      <c r="I58" s="301">
        <f t="shared" si="9"/>
        <v>197.3</v>
      </c>
      <c r="J58" s="301">
        <f t="shared" si="9"/>
        <v>23.52</v>
      </c>
      <c r="K58" s="301">
        <f t="shared" si="9"/>
        <v>879.78</v>
      </c>
      <c r="L58" s="301">
        <f t="shared" si="9"/>
        <v>803.54</v>
      </c>
      <c r="M58" s="302">
        <f t="shared" si="9"/>
        <v>15.68</v>
      </c>
      <c r="N58" s="304">
        <f t="shared" si="9"/>
        <v>0</v>
      </c>
      <c r="O58" s="319">
        <f t="shared" si="9"/>
        <v>0</v>
      </c>
      <c r="Q58" s="357"/>
      <c r="R58" s="162"/>
      <c r="S58" s="162"/>
      <c r="U58" s="162"/>
      <c r="V58" s="162"/>
      <c r="AB58" s="162"/>
      <c r="AC58" s="162"/>
      <c r="AE58" s="162"/>
      <c r="AG58" s="162"/>
      <c r="AI58" s="162"/>
      <c r="AK58" s="162"/>
      <c r="AM58" s="162"/>
      <c r="AN58" s="162"/>
      <c r="AO58" s="162"/>
      <c r="AT58" s="162"/>
      <c r="AU58" s="162"/>
      <c r="AW58" s="162"/>
      <c r="AY58" s="162"/>
      <c r="BA58" s="162"/>
      <c r="BC58" s="162"/>
      <c r="BE58" s="162"/>
    </row>
    <row r="59" spans="1:57" ht="18" customHeight="1" x14ac:dyDescent="0.2">
      <c r="A59" s="1872"/>
      <c r="B59" s="339" t="s">
        <v>77</v>
      </c>
      <c r="C59" s="303">
        <f>SUM(C68:C70)</f>
        <v>13343</v>
      </c>
      <c r="D59" s="303">
        <f>SUM(D68:D70)</f>
        <v>3469</v>
      </c>
      <c r="E59" s="303">
        <f>SUM(E68:E70)</f>
        <v>2828</v>
      </c>
      <c r="F59" s="303">
        <f t="shared" si="5"/>
        <v>82</v>
      </c>
      <c r="G59" s="318">
        <f t="shared" ref="G59:O59" si="10">SUM(G68:G70)</f>
        <v>1239.1599999999999</v>
      </c>
      <c r="H59" s="303">
        <f t="shared" si="10"/>
        <v>22</v>
      </c>
      <c r="I59" s="303">
        <f t="shared" si="10"/>
        <v>54.239999999999995</v>
      </c>
      <c r="J59" s="303">
        <f t="shared" si="10"/>
        <v>39</v>
      </c>
      <c r="K59" s="303">
        <f t="shared" si="10"/>
        <v>1353.4</v>
      </c>
      <c r="L59" s="303">
        <f t="shared" si="10"/>
        <v>1460.6</v>
      </c>
      <c r="M59" s="318">
        <f t="shared" si="10"/>
        <v>14</v>
      </c>
      <c r="N59" s="344">
        <f t="shared" si="10"/>
        <v>0</v>
      </c>
      <c r="O59" s="378">
        <f t="shared" si="10"/>
        <v>0</v>
      </c>
      <c r="Q59" s="357"/>
      <c r="R59" s="162"/>
      <c r="S59" s="162"/>
      <c r="U59" s="162"/>
      <c r="V59" s="162"/>
      <c r="AB59" s="162"/>
      <c r="AC59" s="162"/>
      <c r="AE59" s="162"/>
      <c r="AG59" s="162"/>
      <c r="AI59" s="162"/>
      <c r="AK59" s="162"/>
      <c r="AM59" s="162"/>
      <c r="AN59" s="162"/>
      <c r="AO59" s="162"/>
      <c r="AT59" s="162"/>
      <c r="AU59" s="162"/>
      <c r="AW59" s="162"/>
      <c r="AY59" s="162"/>
      <c r="BA59" s="162"/>
      <c r="BC59" s="162"/>
      <c r="BE59" s="162"/>
    </row>
    <row r="60" spans="1:57" ht="18" customHeight="1" x14ac:dyDescent="0.2">
      <c r="A60" s="1872"/>
      <c r="B60" s="339" t="s">
        <v>78</v>
      </c>
      <c r="C60" s="303">
        <f>SUM(C71)</f>
        <v>9453</v>
      </c>
      <c r="D60" s="303">
        <f>SUM(D71)</f>
        <v>2458</v>
      </c>
      <c r="E60" s="303">
        <f>SUM(E71)</f>
        <v>2458</v>
      </c>
      <c r="F60" s="303">
        <f t="shared" si="5"/>
        <v>100</v>
      </c>
      <c r="G60" s="318">
        <f t="shared" ref="G60:O60" si="11">SUM(G71)</f>
        <v>1229</v>
      </c>
      <c r="H60" s="303">
        <f t="shared" si="11"/>
        <v>49.16</v>
      </c>
      <c r="I60" s="303">
        <f t="shared" si="11"/>
        <v>172.06</v>
      </c>
      <c r="J60" s="303">
        <f t="shared" si="11"/>
        <v>221.22</v>
      </c>
      <c r="K60" s="303">
        <f t="shared" si="11"/>
        <v>1671.44</v>
      </c>
      <c r="L60" s="303">
        <f t="shared" si="11"/>
        <v>737.4</v>
      </c>
      <c r="M60" s="318">
        <f t="shared" si="11"/>
        <v>49.16</v>
      </c>
      <c r="N60" s="344">
        <f t="shared" si="11"/>
        <v>0</v>
      </c>
      <c r="O60" s="378">
        <f t="shared" si="11"/>
        <v>0</v>
      </c>
      <c r="Q60" s="357"/>
      <c r="R60" s="162"/>
      <c r="S60" s="162"/>
      <c r="U60" s="162"/>
      <c r="V60" s="162"/>
      <c r="AB60" s="162"/>
      <c r="AC60" s="162"/>
      <c r="AE60" s="162"/>
      <c r="AG60" s="162"/>
      <c r="AI60" s="162"/>
      <c r="AK60" s="162"/>
      <c r="AM60" s="162"/>
      <c r="AN60" s="162"/>
      <c r="AO60" s="162"/>
      <c r="AT60" s="162"/>
      <c r="AU60" s="162"/>
      <c r="AW60" s="162"/>
      <c r="AY60" s="162"/>
      <c r="BA60" s="162"/>
      <c r="BC60" s="162"/>
      <c r="BE60" s="162"/>
    </row>
    <row r="61" spans="1:57" ht="18" customHeight="1" x14ac:dyDescent="0.2">
      <c r="A61" s="1872"/>
      <c r="B61" s="339" t="s">
        <v>79</v>
      </c>
      <c r="C61" s="303">
        <f>SUM(C72:C74)</f>
        <v>21033</v>
      </c>
      <c r="D61" s="303">
        <f>SUM(D72:D74)</f>
        <v>5467.62</v>
      </c>
      <c r="E61" s="303">
        <f>SUM(E72:E74)</f>
        <v>5207.62</v>
      </c>
      <c r="F61" s="303">
        <f t="shared" si="5"/>
        <v>95</v>
      </c>
      <c r="G61" s="318">
        <f t="shared" ref="G61:O61" si="12">SUM(G72:G74)</f>
        <v>2432.1310000000003</v>
      </c>
      <c r="H61" s="303">
        <f t="shared" si="12"/>
        <v>66.78</v>
      </c>
      <c r="I61" s="303">
        <f t="shared" si="12"/>
        <v>127.15</v>
      </c>
      <c r="J61" s="303">
        <f t="shared" si="12"/>
        <v>233.74199999999999</v>
      </c>
      <c r="K61" s="303">
        <f t="shared" si="12"/>
        <v>2859.8029999999999</v>
      </c>
      <c r="L61" s="303">
        <f t="shared" si="12"/>
        <v>1400.2670000000001</v>
      </c>
      <c r="M61" s="318">
        <f t="shared" si="12"/>
        <v>947.55000000000007</v>
      </c>
      <c r="N61" s="344">
        <f t="shared" si="12"/>
        <v>0</v>
      </c>
      <c r="O61" s="378">
        <f t="shared" si="12"/>
        <v>0</v>
      </c>
      <c r="Q61" s="357"/>
      <c r="R61" s="162"/>
      <c r="S61" s="162"/>
      <c r="U61" s="162"/>
      <c r="V61" s="162"/>
      <c r="AB61" s="162"/>
      <c r="AC61" s="162"/>
      <c r="AE61" s="162"/>
      <c r="AG61" s="162"/>
      <c r="AI61" s="162"/>
      <c r="AK61" s="162"/>
      <c r="AM61" s="162"/>
      <c r="AN61" s="162"/>
      <c r="AO61" s="162"/>
      <c r="AT61" s="162"/>
      <c r="AU61" s="162"/>
      <c r="AW61" s="162"/>
      <c r="AY61" s="162"/>
      <c r="BA61" s="162"/>
      <c r="BC61" s="162"/>
      <c r="BE61" s="162"/>
    </row>
    <row r="62" spans="1:57" ht="18" customHeight="1" x14ac:dyDescent="0.2">
      <c r="A62" s="1872"/>
      <c r="B62" s="339" t="s">
        <v>80</v>
      </c>
      <c r="C62" s="303">
        <f>SUM(C75)</f>
        <v>1825</v>
      </c>
      <c r="D62" s="303">
        <f>SUM(D75)</f>
        <v>475</v>
      </c>
      <c r="E62" s="303">
        <f>SUM(E75)</f>
        <v>452</v>
      </c>
      <c r="F62" s="303">
        <f t="shared" si="5"/>
        <v>95</v>
      </c>
      <c r="G62" s="318">
        <f t="shared" ref="G62:O62" si="13">SUM(G75)</f>
        <v>406.8</v>
      </c>
      <c r="H62" s="303">
        <f t="shared" si="13"/>
        <v>0</v>
      </c>
      <c r="I62" s="303">
        <f t="shared" si="13"/>
        <v>0</v>
      </c>
      <c r="J62" s="303">
        <f t="shared" si="13"/>
        <v>0</v>
      </c>
      <c r="K62" s="303">
        <f t="shared" si="13"/>
        <v>406.8</v>
      </c>
      <c r="L62" s="303">
        <f t="shared" si="13"/>
        <v>27.12</v>
      </c>
      <c r="M62" s="318">
        <f t="shared" si="13"/>
        <v>18.079999999999998</v>
      </c>
      <c r="N62" s="344">
        <f t="shared" si="13"/>
        <v>0</v>
      </c>
      <c r="O62" s="378">
        <f t="shared" si="13"/>
        <v>0</v>
      </c>
      <c r="Q62" s="357"/>
      <c r="R62" s="162"/>
      <c r="S62" s="162"/>
      <c r="U62" s="162"/>
      <c r="V62" s="162"/>
      <c r="AB62" s="162"/>
      <c r="AC62" s="162"/>
      <c r="AE62" s="162"/>
      <c r="AG62" s="162"/>
      <c r="AI62" s="162"/>
      <c r="AK62" s="162"/>
      <c r="AM62" s="162"/>
      <c r="AN62" s="162"/>
      <c r="AO62" s="162"/>
      <c r="AT62" s="162"/>
      <c r="AU62" s="162"/>
      <c r="AW62" s="162"/>
      <c r="AY62" s="162"/>
      <c r="BA62" s="162"/>
      <c r="BC62" s="162"/>
      <c r="BE62" s="162"/>
    </row>
    <row r="63" spans="1:57" ht="18" customHeight="1" x14ac:dyDescent="0.2">
      <c r="A63" s="1872"/>
      <c r="B63" s="339" t="s">
        <v>81</v>
      </c>
      <c r="C63" s="303">
        <f>SUM(C76:C77)</f>
        <v>15098</v>
      </c>
      <c r="D63" s="303">
        <f>SUM(D76:D77)</f>
        <v>3925</v>
      </c>
      <c r="E63" s="303">
        <f>SUM(E76:E77)</f>
        <v>3679</v>
      </c>
      <c r="F63" s="303">
        <f t="shared" si="5"/>
        <v>94</v>
      </c>
      <c r="G63" s="318">
        <f t="shared" ref="G63:O63" si="14">SUM(G76:G77)</f>
        <v>1450.8</v>
      </c>
      <c r="H63" s="303">
        <f t="shared" si="14"/>
        <v>181.35</v>
      </c>
      <c r="I63" s="303">
        <f t="shared" si="14"/>
        <v>181.35</v>
      </c>
      <c r="J63" s="303">
        <f t="shared" si="14"/>
        <v>870.48</v>
      </c>
      <c r="K63" s="303">
        <f t="shared" si="14"/>
        <v>2683.98</v>
      </c>
      <c r="L63" s="303">
        <f t="shared" si="14"/>
        <v>704.86</v>
      </c>
      <c r="M63" s="318">
        <f t="shared" si="14"/>
        <v>145.08000000000001</v>
      </c>
      <c r="N63" s="344">
        <f t="shared" si="14"/>
        <v>145.08000000000001</v>
      </c>
      <c r="O63" s="378">
        <f t="shared" si="14"/>
        <v>0</v>
      </c>
      <c r="Q63" s="357"/>
      <c r="R63" s="162"/>
      <c r="S63" s="162"/>
      <c r="U63" s="162"/>
      <c r="V63" s="162"/>
      <c r="AB63" s="162"/>
      <c r="AC63" s="162"/>
      <c r="AE63" s="162"/>
      <c r="AG63" s="162"/>
      <c r="AI63" s="162"/>
      <c r="AK63" s="162"/>
      <c r="AM63" s="162"/>
      <c r="AN63" s="162"/>
      <c r="AO63" s="162"/>
      <c r="AT63" s="162"/>
      <c r="AU63" s="162"/>
      <c r="AW63" s="162"/>
      <c r="AY63" s="162"/>
      <c r="BA63" s="162"/>
      <c r="BC63" s="162"/>
      <c r="BE63" s="162"/>
    </row>
    <row r="64" spans="1:57" ht="18" customHeight="1" thickBot="1" x14ac:dyDescent="0.25">
      <c r="A64" s="1873"/>
      <c r="B64" s="383" t="s">
        <v>82</v>
      </c>
      <c r="C64" s="379">
        <f>SUM(C78)</f>
        <v>1500</v>
      </c>
      <c r="D64" s="379">
        <f>SUM(D78)</f>
        <v>390</v>
      </c>
      <c r="E64" s="379">
        <f>SUM(E78)</f>
        <v>390</v>
      </c>
      <c r="F64" s="379">
        <f t="shared" si="5"/>
        <v>100</v>
      </c>
      <c r="G64" s="380">
        <f t="shared" ref="G64:O64" si="15">SUM(G78)</f>
        <v>195</v>
      </c>
      <c r="H64" s="379">
        <f t="shared" si="15"/>
        <v>0</v>
      </c>
      <c r="I64" s="379">
        <f t="shared" si="15"/>
        <v>0</v>
      </c>
      <c r="J64" s="379">
        <f t="shared" si="15"/>
        <v>0</v>
      </c>
      <c r="K64" s="379">
        <f t="shared" si="15"/>
        <v>195</v>
      </c>
      <c r="L64" s="379">
        <f t="shared" si="15"/>
        <v>195</v>
      </c>
      <c r="M64" s="380">
        <f t="shared" si="15"/>
        <v>0</v>
      </c>
      <c r="N64" s="381">
        <f t="shared" si="15"/>
        <v>0</v>
      </c>
      <c r="O64" s="382">
        <f t="shared" si="15"/>
        <v>0</v>
      </c>
      <c r="Q64" s="357"/>
      <c r="R64" s="162"/>
      <c r="S64" s="162"/>
      <c r="U64" s="162"/>
      <c r="V64" s="162"/>
      <c r="AB64" s="162"/>
      <c r="AC64" s="162"/>
      <c r="AE64" s="162"/>
      <c r="AG64" s="162"/>
      <c r="AI64" s="162"/>
      <c r="AK64" s="162"/>
      <c r="AM64" s="162"/>
      <c r="AN64" s="162"/>
      <c r="AO64" s="162"/>
      <c r="AT64" s="162"/>
      <c r="AU64" s="162"/>
      <c r="AW64" s="162"/>
      <c r="AY64" s="162"/>
      <c r="BA64" s="162"/>
      <c r="BC64" s="162"/>
      <c r="BE64" s="162"/>
    </row>
    <row r="65" spans="1:18" ht="18" customHeight="1" x14ac:dyDescent="0.2">
      <c r="A65" s="1861" t="s">
        <v>84</v>
      </c>
      <c r="B65" s="416" t="s">
        <v>83</v>
      </c>
      <c r="C65" s="186">
        <f>C20</f>
        <v>907</v>
      </c>
      <c r="D65" s="186">
        <f>D20</f>
        <v>235.82000000000002</v>
      </c>
      <c r="E65" s="186">
        <f>E20</f>
        <v>236</v>
      </c>
      <c r="F65" s="186">
        <f>F20</f>
        <v>100</v>
      </c>
      <c r="G65" s="187">
        <f>$E20*G20/100</f>
        <v>18.88</v>
      </c>
      <c r="H65" s="187">
        <f t="shared" ref="H65:N65" si="16">$E20*H20/100</f>
        <v>0</v>
      </c>
      <c r="I65" s="187">
        <f t="shared" si="16"/>
        <v>11.8</v>
      </c>
      <c r="J65" s="187">
        <f t="shared" si="16"/>
        <v>0</v>
      </c>
      <c r="K65" s="187">
        <f t="shared" si="16"/>
        <v>30.68</v>
      </c>
      <c r="L65" s="187">
        <f t="shared" si="16"/>
        <v>205.32</v>
      </c>
      <c r="M65" s="187">
        <f t="shared" si="16"/>
        <v>0</v>
      </c>
      <c r="N65" s="187">
        <f t="shared" si="16"/>
        <v>0</v>
      </c>
      <c r="O65" s="188"/>
      <c r="Q65" s="238"/>
      <c r="R65" s="417">
        <f>SUM(K65:O65)</f>
        <v>236</v>
      </c>
    </row>
    <row r="66" spans="1:18" ht="18" customHeight="1" x14ac:dyDescent="0.2">
      <c r="A66" s="1862"/>
      <c r="B66" s="298" t="s">
        <v>88</v>
      </c>
      <c r="C66" s="317">
        <f t="shared" ref="C66:F78" si="17">C21</f>
        <v>3312</v>
      </c>
      <c r="D66" s="317">
        <f t="shared" si="17"/>
        <v>861</v>
      </c>
      <c r="E66" s="317">
        <f t="shared" si="17"/>
        <v>784</v>
      </c>
      <c r="F66" s="317">
        <f t="shared" si="17"/>
        <v>91</v>
      </c>
      <c r="G66" s="235">
        <f>$E21*G21/100</f>
        <v>368.48</v>
      </c>
      <c r="H66" s="235">
        <f t="shared" ref="H66:N68" si="18">$E21*H21/100</f>
        <v>0</v>
      </c>
      <c r="I66" s="235">
        <f t="shared" si="18"/>
        <v>117.6</v>
      </c>
      <c r="J66" s="235">
        <f t="shared" si="18"/>
        <v>23.52</v>
      </c>
      <c r="K66" s="235">
        <f t="shared" si="18"/>
        <v>509.6</v>
      </c>
      <c r="L66" s="235">
        <f t="shared" si="18"/>
        <v>258.72000000000003</v>
      </c>
      <c r="M66" s="235">
        <f t="shared" si="18"/>
        <v>15.68</v>
      </c>
      <c r="N66" s="235">
        <f t="shared" si="18"/>
        <v>0</v>
      </c>
      <c r="O66" s="418"/>
      <c r="Q66" s="238"/>
      <c r="R66" s="417">
        <f t="shared" ref="R66:R78" si="19">SUM(K66:O66)</f>
        <v>784</v>
      </c>
    </row>
    <row r="67" spans="1:18" ht="18" customHeight="1" x14ac:dyDescent="0.2">
      <c r="A67" s="1862"/>
      <c r="B67" s="298" t="s">
        <v>89</v>
      </c>
      <c r="C67" s="317">
        <f t="shared" si="17"/>
        <v>2612</v>
      </c>
      <c r="D67" s="317">
        <f t="shared" si="17"/>
        <v>679.12</v>
      </c>
      <c r="E67" s="317">
        <f t="shared" si="17"/>
        <v>679</v>
      </c>
      <c r="F67" s="317">
        <f t="shared" si="17"/>
        <v>99.982330074213692</v>
      </c>
      <c r="G67" s="235">
        <f>$E22*G22/100</f>
        <v>237.65</v>
      </c>
      <c r="H67" s="235">
        <f t="shared" si="18"/>
        <v>33.950000000000003</v>
      </c>
      <c r="I67" s="235">
        <f t="shared" si="18"/>
        <v>67.900000000000006</v>
      </c>
      <c r="J67" s="235">
        <f t="shared" si="18"/>
        <v>0</v>
      </c>
      <c r="K67" s="235">
        <f t="shared" si="18"/>
        <v>339.5</v>
      </c>
      <c r="L67" s="235">
        <f t="shared" si="18"/>
        <v>339.5</v>
      </c>
      <c r="M67" s="235">
        <f t="shared" si="18"/>
        <v>0</v>
      </c>
      <c r="N67" s="235">
        <f t="shared" si="18"/>
        <v>0</v>
      </c>
      <c r="O67" s="418"/>
      <c r="Q67" s="238"/>
      <c r="R67" s="417">
        <f t="shared" si="19"/>
        <v>679</v>
      </c>
    </row>
    <row r="68" spans="1:18" ht="18" customHeight="1" x14ac:dyDescent="0.2">
      <c r="A68" s="1862"/>
      <c r="B68" s="298" t="s">
        <v>90</v>
      </c>
      <c r="C68" s="317">
        <f t="shared" si="17"/>
        <v>4470</v>
      </c>
      <c r="D68" s="317">
        <f t="shared" si="17"/>
        <v>1162</v>
      </c>
      <c r="E68" s="317">
        <f t="shared" si="17"/>
        <v>1162</v>
      </c>
      <c r="F68" s="317">
        <f t="shared" si="17"/>
        <v>100</v>
      </c>
      <c r="G68" s="235">
        <f>$E23*G23/100</f>
        <v>209.16</v>
      </c>
      <c r="H68" s="235">
        <f t="shared" si="18"/>
        <v>0</v>
      </c>
      <c r="I68" s="235">
        <f t="shared" si="18"/>
        <v>23.24</v>
      </c>
      <c r="J68" s="235">
        <f t="shared" si="18"/>
        <v>0</v>
      </c>
      <c r="K68" s="235">
        <f t="shared" si="18"/>
        <v>232.4</v>
      </c>
      <c r="L68" s="235">
        <f t="shared" si="18"/>
        <v>929.6</v>
      </c>
      <c r="M68" s="235">
        <f t="shared" si="18"/>
        <v>0</v>
      </c>
      <c r="N68" s="235">
        <f t="shared" si="18"/>
        <v>0</v>
      </c>
      <c r="O68" s="389"/>
      <c r="Q68" s="238"/>
      <c r="R68" s="417">
        <f t="shared" si="19"/>
        <v>1162</v>
      </c>
    </row>
    <row r="69" spans="1:18" ht="18" customHeight="1" x14ac:dyDescent="0.2">
      <c r="A69" s="1862"/>
      <c r="B69" s="298" t="s">
        <v>91</v>
      </c>
      <c r="C69" s="317">
        <f t="shared" si="17"/>
        <v>1024</v>
      </c>
      <c r="D69" s="317">
        <f t="shared" si="17"/>
        <v>266</v>
      </c>
      <c r="E69" s="317">
        <f t="shared" si="17"/>
        <v>266</v>
      </c>
      <c r="F69" s="317">
        <f t="shared" si="17"/>
        <v>100</v>
      </c>
      <c r="G69" s="235">
        <f>ROUND($E24*G24/100,0)</f>
        <v>120</v>
      </c>
      <c r="H69" s="235">
        <f t="shared" ref="H69:N69" si="20">ROUND($E24*H24/100,0)</f>
        <v>8</v>
      </c>
      <c r="I69" s="235">
        <f t="shared" si="20"/>
        <v>3</v>
      </c>
      <c r="J69" s="235">
        <f t="shared" si="20"/>
        <v>11</v>
      </c>
      <c r="K69" s="235">
        <f t="shared" si="20"/>
        <v>141</v>
      </c>
      <c r="L69" s="235">
        <f t="shared" si="20"/>
        <v>125</v>
      </c>
      <c r="M69" s="235">
        <f t="shared" si="20"/>
        <v>0</v>
      </c>
      <c r="N69" s="235">
        <f t="shared" si="20"/>
        <v>0</v>
      </c>
      <c r="O69" s="389"/>
      <c r="Q69" s="238"/>
      <c r="R69" s="417">
        <f t="shared" si="19"/>
        <v>266</v>
      </c>
    </row>
    <row r="70" spans="1:18" ht="18" customHeight="1" x14ac:dyDescent="0.2">
      <c r="A70" s="1862"/>
      <c r="B70" s="298" t="s">
        <v>92</v>
      </c>
      <c r="C70" s="317">
        <f t="shared" si="17"/>
        <v>7849</v>
      </c>
      <c r="D70" s="317">
        <f t="shared" si="17"/>
        <v>2041</v>
      </c>
      <c r="E70" s="317">
        <f t="shared" si="17"/>
        <v>1400</v>
      </c>
      <c r="F70" s="317">
        <f t="shared" si="17"/>
        <v>68.599999999999994</v>
      </c>
      <c r="G70" s="235">
        <f t="shared" ref="G70:N76" si="21">$E25*G25/100</f>
        <v>910</v>
      </c>
      <c r="H70" s="235">
        <f t="shared" si="21"/>
        <v>14</v>
      </c>
      <c r="I70" s="235">
        <f t="shared" si="21"/>
        <v>28</v>
      </c>
      <c r="J70" s="235">
        <f t="shared" si="21"/>
        <v>28</v>
      </c>
      <c r="K70" s="235">
        <f t="shared" si="21"/>
        <v>980</v>
      </c>
      <c r="L70" s="235">
        <f t="shared" si="21"/>
        <v>406</v>
      </c>
      <c r="M70" s="235">
        <f t="shared" si="21"/>
        <v>14</v>
      </c>
      <c r="N70" s="235">
        <f t="shared" si="21"/>
        <v>0</v>
      </c>
      <c r="O70" s="389"/>
      <c r="Q70" s="238"/>
      <c r="R70" s="417">
        <f t="shared" si="19"/>
        <v>1400</v>
      </c>
    </row>
    <row r="71" spans="1:18" ht="18" customHeight="1" x14ac:dyDescent="0.2">
      <c r="A71" s="1862"/>
      <c r="B71" s="298" t="s">
        <v>93</v>
      </c>
      <c r="C71" s="390">
        <f t="shared" si="17"/>
        <v>9453</v>
      </c>
      <c r="D71" s="390">
        <f t="shared" si="17"/>
        <v>2458</v>
      </c>
      <c r="E71" s="390">
        <f t="shared" si="17"/>
        <v>2458</v>
      </c>
      <c r="F71" s="390">
        <f t="shared" si="17"/>
        <v>100</v>
      </c>
      <c r="G71" s="235">
        <f t="shared" si="21"/>
        <v>1229</v>
      </c>
      <c r="H71" s="235">
        <f t="shared" si="21"/>
        <v>49.16</v>
      </c>
      <c r="I71" s="235">
        <f t="shared" si="21"/>
        <v>172.06</v>
      </c>
      <c r="J71" s="235">
        <f t="shared" si="21"/>
        <v>221.22</v>
      </c>
      <c r="K71" s="235">
        <f t="shared" si="21"/>
        <v>1671.44</v>
      </c>
      <c r="L71" s="235">
        <f t="shared" si="21"/>
        <v>737.4</v>
      </c>
      <c r="M71" s="235">
        <f t="shared" si="21"/>
        <v>49.16</v>
      </c>
      <c r="N71" s="235">
        <f t="shared" si="21"/>
        <v>0</v>
      </c>
      <c r="O71" s="389"/>
      <c r="Q71" s="238"/>
      <c r="R71" s="417">
        <f t="shared" si="19"/>
        <v>2458</v>
      </c>
    </row>
    <row r="72" spans="1:18" ht="18" customHeight="1" x14ac:dyDescent="0.2">
      <c r="A72" s="1862"/>
      <c r="B72" s="298" t="s">
        <v>85</v>
      </c>
      <c r="C72" s="390">
        <f t="shared" si="17"/>
        <v>7187</v>
      </c>
      <c r="D72" s="390">
        <f t="shared" si="17"/>
        <v>1868.6200000000001</v>
      </c>
      <c r="E72" s="390">
        <f t="shared" si="17"/>
        <v>1868.6200000000001</v>
      </c>
      <c r="F72" s="390">
        <f t="shared" si="17"/>
        <v>100</v>
      </c>
      <c r="G72" s="235">
        <f t="shared" si="21"/>
        <v>1027.741</v>
      </c>
      <c r="H72" s="235">
        <f t="shared" si="21"/>
        <v>0</v>
      </c>
      <c r="I72" s="235">
        <f t="shared" si="21"/>
        <v>0</v>
      </c>
      <c r="J72" s="235">
        <f t="shared" si="21"/>
        <v>186.86199999999999</v>
      </c>
      <c r="K72" s="235">
        <f t="shared" si="21"/>
        <v>1214.6030000000001</v>
      </c>
      <c r="L72" s="235">
        <f t="shared" si="21"/>
        <v>654.01700000000005</v>
      </c>
      <c r="M72" s="235">
        <f t="shared" si="21"/>
        <v>0</v>
      </c>
      <c r="N72" s="235">
        <f t="shared" si="21"/>
        <v>0</v>
      </c>
      <c r="O72" s="389"/>
      <c r="Q72" s="238"/>
      <c r="R72" s="417">
        <f t="shared" si="19"/>
        <v>1868.6200000000001</v>
      </c>
    </row>
    <row r="73" spans="1:18" ht="18" customHeight="1" x14ac:dyDescent="0.2">
      <c r="A73" s="1862"/>
      <c r="B73" s="298" t="s">
        <v>94</v>
      </c>
      <c r="C73" s="390">
        <f t="shared" si="17"/>
        <v>3826</v>
      </c>
      <c r="D73" s="390">
        <f t="shared" si="17"/>
        <v>995</v>
      </c>
      <c r="E73" s="390">
        <f t="shared" si="17"/>
        <v>995</v>
      </c>
      <c r="F73" s="390">
        <f t="shared" si="17"/>
        <v>100</v>
      </c>
      <c r="G73" s="235">
        <f t="shared" si="21"/>
        <v>208.95</v>
      </c>
      <c r="H73" s="235">
        <f t="shared" si="21"/>
        <v>19.899999999999999</v>
      </c>
      <c r="I73" s="235">
        <f t="shared" si="21"/>
        <v>9.9499999999999993</v>
      </c>
      <c r="J73" s="235">
        <f t="shared" si="21"/>
        <v>0</v>
      </c>
      <c r="K73" s="235">
        <f t="shared" si="21"/>
        <v>238.8</v>
      </c>
      <c r="L73" s="235">
        <f t="shared" si="21"/>
        <v>746.25</v>
      </c>
      <c r="M73" s="235">
        <f t="shared" si="21"/>
        <v>9.9499999999999993</v>
      </c>
      <c r="N73" s="235">
        <f t="shared" si="21"/>
        <v>0</v>
      </c>
      <c r="O73" s="389"/>
      <c r="Q73" s="238"/>
      <c r="R73" s="417">
        <f t="shared" si="19"/>
        <v>995</v>
      </c>
    </row>
    <row r="74" spans="1:18" ht="18" customHeight="1" x14ac:dyDescent="0.2">
      <c r="A74" s="1862"/>
      <c r="B74" s="298" t="s">
        <v>86</v>
      </c>
      <c r="C74" s="390">
        <f t="shared" si="17"/>
        <v>10020</v>
      </c>
      <c r="D74" s="390">
        <f t="shared" si="17"/>
        <v>2604</v>
      </c>
      <c r="E74" s="390">
        <f t="shared" si="17"/>
        <v>2344</v>
      </c>
      <c r="F74" s="390">
        <f t="shared" si="17"/>
        <v>90</v>
      </c>
      <c r="G74" s="235">
        <f t="shared" si="21"/>
        <v>1195.44</v>
      </c>
      <c r="H74" s="235">
        <f t="shared" si="21"/>
        <v>46.88</v>
      </c>
      <c r="I74" s="235">
        <f t="shared" si="21"/>
        <v>117.2</v>
      </c>
      <c r="J74" s="235">
        <f t="shared" si="21"/>
        <v>46.88</v>
      </c>
      <c r="K74" s="235">
        <f t="shared" si="21"/>
        <v>1406.4</v>
      </c>
      <c r="L74" s="235">
        <f t="shared" si="21"/>
        <v>0</v>
      </c>
      <c r="M74" s="235">
        <f t="shared" si="21"/>
        <v>937.6</v>
      </c>
      <c r="N74" s="235">
        <f t="shared" si="21"/>
        <v>0</v>
      </c>
      <c r="O74" s="389"/>
      <c r="Q74" s="238"/>
      <c r="R74" s="417">
        <f t="shared" si="19"/>
        <v>2344</v>
      </c>
    </row>
    <row r="75" spans="1:18" ht="18" customHeight="1" x14ac:dyDescent="0.2">
      <c r="A75" s="1862"/>
      <c r="B75" s="298" t="s">
        <v>80</v>
      </c>
      <c r="C75" s="390">
        <f t="shared" si="17"/>
        <v>1825</v>
      </c>
      <c r="D75" s="390">
        <f t="shared" si="17"/>
        <v>475</v>
      </c>
      <c r="E75" s="390">
        <f t="shared" si="17"/>
        <v>452</v>
      </c>
      <c r="F75" s="390">
        <f t="shared" si="17"/>
        <v>95</v>
      </c>
      <c r="G75" s="235">
        <f t="shared" si="21"/>
        <v>406.8</v>
      </c>
      <c r="H75" s="235">
        <f t="shared" si="21"/>
        <v>0</v>
      </c>
      <c r="I75" s="235">
        <f t="shared" si="21"/>
        <v>0</v>
      </c>
      <c r="J75" s="235">
        <f t="shared" si="21"/>
        <v>0</v>
      </c>
      <c r="K75" s="235">
        <f t="shared" si="21"/>
        <v>406.8</v>
      </c>
      <c r="L75" s="235">
        <f t="shared" si="21"/>
        <v>27.12</v>
      </c>
      <c r="M75" s="235">
        <f t="shared" si="21"/>
        <v>18.079999999999998</v>
      </c>
      <c r="N75" s="235">
        <f t="shared" si="21"/>
        <v>0</v>
      </c>
      <c r="O75" s="389"/>
      <c r="Q75" s="238"/>
      <c r="R75" s="417">
        <f t="shared" si="19"/>
        <v>452</v>
      </c>
    </row>
    <row r="76" spans="1:18" ht="18" customHeight="1" x14ac:dyDescent="0.2">
      <c r="A76" s="1862"/>
      <c r="B76" s="298" t="s">
        <v>81</v>
      </c>
      <c r="C76" s="390">
        <f t="shared" si="17"/>
        <v>13951</v>
      </c>
      <c r="D76" s="390">
        <f t="shared" si="17"/>
        <v>3627</v>
      </c>
      <c r="E76" s="390">
        <f t="shared" si="17"/>
        <v>3627</v>
      </c>
      <c r="F76" s="390">
        <f t="shared" si="17"/>
        <v>100</v>
      </c>
      <c r="G76" s="235">
        <f t="shared" si="21"/>
        <v>1450.8</v>
      </c>
      <c r="H76" s="235">
        <f t="shared" si="21"/>
        <v>181.35</v>
      </c>
      <c r="I76" s="235">
        <f t="shared" si="21"/>
        <v>181.35</v>
      </c>
      <c r="J76" s="235">
        <f t="shared" si="21"/>
        <v>870.48</v>
      </c>
      <c r="K76" s="235">
        <f t="shared" si="21"/>
        <v>2683.98</v>
      </c>
      <c r="L76" s="235">
        <f t="shared" si="21"/>
        <v>652.86</v>
      </c>
      <c r="M76" s="235">
        <f t="shared" si="21"/>
        <v>145.08000000000001</v>
      </c>
      <c r="N76" s="235">
        <f t="shared" si="21"/>
        <v>145.08000000000001</v>
      </c>
      <c r="O76" s="389"/>
      <c r="Q76" s="238"/>
      <c r="R76" s="417">
        <f t="shared" si="19"/>
        <v>3627</v>
      </c>
    </row>
    <row r="77" spans="1:18" ht="18" customHeight="1" x14ac:dyDescent="0.2">
      <c r="A77" s="1862"/>
      <c r="B77" s="219" t="s">
        <v>87</v>
      </c>
      <c r="C77" s="390">
        <f t="shared" si="17"/>
        <v>1147</v>
      </c>
      <c r="D77" s="390">
        <f t="shared" si="17"/>
        <v>298</v>
      </c>
      <c r="E77" s="390">
        <f t="shared" si="17"/>
        <v>52</v>
      </c>
      <c r="F77" s="390">
        <f t="shared" si="17"/>
        <v>17</v>
      </c>
      <c r="G77" s="235">
        <f t="shared" ref="G77:N77" si="22">$E32*G32/100</f>
        <v>0</v>
      </c>
      <c r="H77" s="235">
        <f t="shared" si="22"/>
        <v>0</v>
      </c>
      <c r="I77" s="235">
        <f t="shared" si="22"/>
        <v>0</v>
      </c>
      <c r="J77" s="235">
        <f t="shared" si="22"/>
        <v>0</v>
      </c>
      <c r="K77" s="235">
        <f t="shared" si="22"/>
        <v>0</v>
      </c>
      <c r="L77" s="235">
        <f t="shared" si="22"/>
        <v>52</v>
      </c>
      <c r="M77" s="235">
        <f t="shared" si="22"/>
        <v>0</v>
      </c>
      <c r="N77" s="235">
        <f t="shared" si="22"/>
        <v>0</v>
      </c>
      <c r="O77" s="389"/>
      <c r="Q77" s="238"/>
      <c r="R77" s="417">
        <f t="shared" si="19"/>
        <v>52</v>
      </c>
    </row>
    <row r="78" spans="1:18" ht="18" customHeight="1" thickBot="1" x14ac:dyDescent="0.25">
      <c r="A78" s="1863"/>
      <c r="B78" s="393" t="s">
        <v>82</v>
      </c>
      <c r="C78" s="394">
        <f t="shared" si="17"/>
        <v>1500</v>
      </c>
      <c r="D78" s="394">
        <f t="shared" si="17"/>
        <v>390</v>
      </c>
      <c r="E78" s="394">
        <f t="shared" si="17"/>
        <v>390</v>
      </c>
      <c r="F78" s="394">
        <f t="shared" si="17"/>
        <v>100</v>
      </c>
      <c r="G78" s="207">
        <f t="shared" ref="G78:N78" si="23">$E33*G33/100</f>
        <v>195</v>
      </c>
      <c r="H78" s="207">
        <f t="shared" si="23"/>
        <v>0</v>
      </c>
      <c r="I78" s="207">
        <f t="shared" si="23"/>
        <v>0</v>
      </c>
      <c r="J78" s="207">
        <f t="shared" si="23"/>
        <v>0</v>
      </c>
      <c r="K78" s="207">
        <f t="shared" si="23"/>
        <v>195</v>
      </c>
      <c r="L78" s="207">
        <f t="shared" si="23"/>
        <v>195</v>
      </c>
      <c r="M78" s="207">
        <f t="shared" si="23"/>
        <v>0</v>
      </c>
      <c r="N78" s="207">
        <f t="shared" si="23"/>
        <v>0</v>
      </c>
      <c r="O78" s="395"/>
      <c r="Q78" s="238"/>
      <c r="R78" s="417">
        <f t="shared" si="19"/>
        <v>390</v>
      </c>
    </row>
  </sheetData>
  <mergeCells count="21">
    <mergeCell ref="A20:A33"/>
    <mergeCell ref="E4:N4"/>
    <mergeCell ref="A11:B11"/>
    <mergeCell ref="A65:A78"/>
    <mergeCell ref="A49:B53"/>
    <mergeCell ref="A54:B54"/>
    <mergeCell ref="A55:B55"/>
    <mergeCell ref="A56:B56"/>
    <mergeCell ref="A12:B12"/>
    <mergeCell ref="A58:A64"/>
    <mergeCell ref="E41:K41"/>
    <mergeCell ref="A10:B10"/>
    <mergeCell ref="A57:B57"/>
    <mergeCell ref="G5:N5"/>
    <mergeCell ref="G6:K6"/>
    <mergeCell ref="A13:A19"/>
    <mergeCell ref="A1:P1"/>
    <mergeCell ref="G2:H2"/>
    <mergeCell ref="A4:B8"/>
    <mergeCell ref="A9:B9"/>
    <mergeCell ref="B3:L3"/>
  </mergeCells>
  <phoneticPr fontId="3"/>
  <printOptions horizontalCentered="1"/>
  <pageMargins left="0.59055118110236227" right="0.59055118110236227" top="0.59055118110236227" bottom="0.39370078740157483" header="0.51181102362204722" footer="0.31496062992125984"/>
  <pageSetup paperSize="9" scale="96" firstPageNumber="22" pageOrder="overThenDown" orientation="portrait" useFirstPageNumber="1" r:id="rId1"/>
  <headerFooter scaleWithDoc="0">
    <oddFooter>&amp;C&amp;14&amp;P</odd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T93"/>
  <sheetViews>
    <sheetView view="pageBreakPreview" zoomScale="85" zoomScaleNormal="75" zoomScaleSheetLayoutView="85" workbookViewId="0">
      <pane xSplit="3" ySplit="8" topLeftCell="D75" activePane="bottomRight" state="frozen"/>
      <selection activeCell="AA17" sqref="AA17"/>
      <selection pane="topRight" activeCell="AA17" sqref="AA17"/>
      <selection pane="bottomLeft" activeCell="AA17" sqref="AA17"/>
      <selection pane="bottomRight" activeCell="AA17" sqref="AA17"/>
    </sheetView>
  </sheetViews>
  <sheetFormatPr defaultColWidth="13.33203125" defaultRowHeight="16.2" x14ac:dyDescent="0.2"/>
  <cols>
    <col min="1" max="1" width="4.44140625" style="93" bestFit="1" customWidth="1"/>
    <col min="2" max="2" width="1.6640625" style="93" customWidth="1"/>
    <col min="3" max="3" width="11.33203125" style="93" customWidth="1"/>
    <col min="4" max="4" width="8.44140625" style="93" bestFit="1" customWidth="1"/>
    <col min="5" max="5" width="8.44140625" style="46" bestFit="1" customWidth="1"/>
    <col min="6" max="6" width="7.44140625" style="46" bestFit="1" customWidth="1"/>
    <col min="7" max="8" width="8.44140625" style="46" bestFit="1" customWidth="1"/>
    <col min="9" max="10" width="7.44140625" style="46" bestFit="1" customWidth="1"/>
    <col min="11" max="11" width="8.44140625" style="46" customWidth="1"/>
    <col min="12" max="13" width="8.44140625" style="46" bestFit="1" customWidth="1"/>
    <col min="14" max="16" width="8.44140625" style="46" customWidth="1"/>
    <col min="17" max="17" width="15" style="46" customWidth="1"/>
    <col min="18" max="18" width="15.109375" style="46" customWidth="1"/>
    <col min="19" max="19" width="2.44140625" style="46" customWidth="1"/>
    <col min="20" max="20" width="9.88671875" style="46" customWidth="1"/>
    <col min="21" max="16384" width="13.33203125" style="46"/>
  </cols>
  <sheetData>
    <row r="1" spans="1:20" x14ac:dyDescent="0.2">
      <c r="A1" s="1927" t="s">
        <v>445</v>
      </c>
      <c r="B1" s="1927"/>
      <c r="C1" s="1927"/>
      <c r="D1" s="1927"/>
      <c r="E1" s="1927"/>
      <c r="F1" s="1927"/>
      <c r="G1" s="1927"/>
      <c r="H1" s="1927"/>
      <c r="I1" s="1927"/>
      <c r="J1" s="1927"/>
      <c r="K1" s="1927"/>
      <c r="L1" s="1927"/>
      <c r="M1" s="44"/>
      <c r="N1" s="44"/>
      <c r="O1" s="44"/>
      <c r="P1" s="44"/>
      <c r="Q1" s="44"/>
      <c r="R1" s="44"/>
      <c r="S1" s="45"/>
      <c r="T1" s="45"/>
    </row>
    <row r="2" spans="1:20" x14ac:dyDescent="0.2">
      <c r="A2" s="47"/>
      <c r="B2" s="47"/>
      <c r="C2" s="1928" t="s">
        <v>426</v>
      </c>
      <c r="D2" s="1928"/>
      <c r="E2" s="1928"/>
      <c r="F2" s="1928"/>
      <c r="G2" s="44"/>
      <c r="H2" s="44"/>
      <c r="I2" s="44"/>
      <c r="J2" s="1931"/>
      <c r="K2" s="1931"/>
      <c r="L2" s="1931"/>
      <c r="M2" s="44"/>
      <c r="N2" s="44"/>
      <c r="O2" s="44"/>
      <c r="P2" s="44"/>
      <c r="Q2" s="44"/>
      <c r="R2" s="44"/>
      <c r="S2" s="45"/>
      <c r="T2" s="45"/>
    </row>
    <row r="3" spans="1:20" ht="9" customHeight="1" thickBot="1" x14ac:dyDescent="0.25">
      <c r="A3" s="47"/>
      <c r="B3" s="47"/>
      <c r="C3" s="48"/>
      <c r="D3" s="47"/>
      <c r="E3" s="48"/>
      <c r="F3" s="48"/>
      <c r="G3" s="48"/>
      <c r="H3" s="48"/>
      <c r="I3" s="48"/>
      <c r="J3" s="48"/>
      <c r="K3" s="48"/>
      <c r="L3" s="48"/>
      <c r="M3" s="48"/>
      <c r="N3" s="48"/>
      <c r="O3" s="48"/>
      <c r="P3" s="48"/>
      <c r="Q3" s="48"/>
      <c r="S3" s="49"/>
      <c r="T3" s="49"/>
    </row>
    <row r="4" spans="1:20" ht="15" customHeight="1" x14ac:dyDescent="0.2">
      <c r="A4" s="1952" t="s">
        <v>284</v>
      </c>
      <c r="B4" s="1953"/>
      <c r="C4" s="1954"/>
      <c r="D4" s="1897" t="s">
        <v>427</v>
      </c>
      <c r="E4" s="1898"/>
      <c r="F4" s="1898"/>
      <c r="G4" s="1934"/>
      <c r="H4" s="1897" t="s">
        <v>428</v>
      </c>
      <c r="I4" s="1898"/>
      <c r="J4" s="1944"/>
      <c r="K4" s="1935" t="s">
        <v>429</v>
      </c>
      <c r="L4" s="1898"/>
      <c r="M4" s="1898"/>
      <c r="N4" s="1898"/>
      <c r="O4" s="1934"/>
      <c r="P4" s="1897" t="s">
        <v>16</v>
      </c>
      <c r="Q4" s="1898"/>
      <c r="R4" s="1899"/>
      <c r="S4" s="50"/>
    </row>
    <row r="5" spans="1:20" ht="15" customHeight="1" x14ac:dyDescent="0.2">
      <c r="A5" s="1955"/>
      <c r="B5" s="1956"/>
      <c r="C5" s="1957"/>
      <c r="D5" s="1203"/>
      <c r="E5" s="1106"/>
      <c r="F5" s="1106"/>
      <c r="G5" s="51"/>
      <c r="H5" s="52"/>
      <c r="I5" s="52"/>
      <c r="J5" s="164"/>
      <c r="K5" s="1114"/>
      <c r="L5" s="153" t="s">
        <v>4</v>
      </c>
      <c r="M5" s="53"/>
      <c r="N5" s="53"/>
      <c r="O5" s="54" t="s">
        <v>2</v>
      </c>
      <c r="P5" s="1204" t="s">
        <v>430</v>
      </c>
      <c r="Q5" s="1203" t="s">
        <v>431</v>
      </c>
      <c r="R5" s="1385" t="s">
        <v>432</v>
      </c>
      <c r="S5" s="50"/>
    </row>
    <row r="6" spans="1:20" ht="15" customHeight="1" x14ac:dyDescent="0.2">
      <c r="A6" s="1955"/>
      <c r="B6" s="1956"/>
      <c r="C6" s="1957"/>
      <c r="D6" s="55" t="s">
        <v>433</v>
      </c>
      <c r="E6" s="55" t="s">
        <v>433</v>
      </c>
      <c r="F6" s="55" t="s">
        <v>434</v>
      </c>
      <c r="G6" s="55" t="s">
        <v>6</v>
      </c>
      <c r="H6" s="55" t="s">
        <v>435</v>
      </c>
      <c r="I6" s="55" t="s">
        <v>436</v>
      </c>
      <c r="J6" s="165" t="s">
        <v>31</v>
      </c>
      <c r="K6" s="684"/>
      <c r="L6" s="694"/>
      <c r="M6" s="52"/>
      <c r="N6" s="52"/>
      <c r="O6" s="55" t="s">
        <v>6</v>
      </c>
      <c r="P6" s="55" t="s">
        <v>437</v>
      </c>
      <c r="Q6" s="55" t="s">
        <v>437</v>
      </c>
      <c r="R6" s="147" t="s">
        <v>437</v>
      </c>
      <c r="S6" s="50"/>
    </row>
    <row r="7" spans="1:20" ht="15" customHeight="1" x14ac:dyDescent="0.2">
      <c r="A7" s="1955"/>
      <c r="B7" s="1956"/>
      <c r="C7" s="1957"/>
      <c r="D7" s="55" t="s">
        <v>17</v>
      </c>
      <c r="E7" s="55" t="s">
        <v>17</v>
      </c>
      <c r="F7" s="55" t="s">
        <v>17</v>
      </c>
      <c r="G7" s="55"/>
      <c r="H7" s="55" t="s">
        <v>438</v>
      </c>
      <c r="I7" s="55" t="s">
        <v>438</v>
      </c>
      <c r="J7" s="165" t="s">
        <v>438</v>
      </c>
      <c r="K7" s="685" t="s">
        <v>439</v>
      </c>
      <c r="L7" s="695" t="s">
        <v>440</v>
      </c>
      <c r="M7" s="56" t="s">
        <v>441</v>
      </c>
      <c r="N7" s="55" t="s">
        <v>436</v>
      </c>
      <c r="O7" s="57"/>
      <c r="P7" s="55" t="s">
        <v>3</v>
      </c>
      <c r="Q7" s="55" t="s">
        <v>3</v>
      </c>
      <c r="R7" s="147" t="s">
        <v>3</v>
      </c>
      <c r="S7" s="50"/>
    </row>
    <row r="8" spans="1:20" ht="15" customHeight="1" thickBot="1" x14ac:dyDescent="0.25">
      <c r="A8" s="1958"/>
      <c r="B8" s="1959"/>
      <c r="C8" s="1960"/>
      <c r="D8" s="148" t="s">
        <v>442</v>
      </c>
      <c r="E8" s="148"/>
      <c r="F8" s="148" t="s">
        <v>20</v>
      </c>
      <c r="G8" s="149"/>
      <c r="H8" s="148"/>
      <c r="I8" s="148"/>
      <c r="J8" s="166"/>
      <c r="K8" s="686"/>
      <c r="L8" s="696"/>
      <c r="M8" s="151"/>
      <c r="N8" s="150"/>
      <c r="O8" s="150"/>
      <c r="P8" s="148" t="s">
        <v>30</v>
      </c>
      <c r="Q8" s="148" t="s">
        <v>30</v>
      </c>
      <c r="R8" s="152" t="s">
        <v>30</v>
      </c>
      <c r="S8" s="50"/>
    </row>
    <row r="9" spans="1:20" ht="16.5" customHeight="1" thickBot="1" x14ac:dyDescent="0.25">
      <c r="A9" s="1955" t="s">
        <v>296</v>
      </c>
      <c r="B9" s="1956"/>
      <c r="C9" s="1957"/>
      <c r="D9" s="1386">
        <f>SUM(D10:D12)</f>
        <v>19694.099999999999</v>
      </c>
      <c r="E9" s="1387">
        <f t="shared" ref="E9:R9" si="0">SUM(E10:E12)</f>
        <v>39094.138973294233</v>
      </c>
      <c r="F9" s="1386">
        <f t="shared" si="0"/>
        <v>7881.3947168260765</v>
      </c>
      <c r="G9" s="1387">
        <f t="shared" si="0"/>
        <v>66669.633690120318</v>
      </c>
      <c r="H9" s="1387">
        <f t="shared" si="0"/>
        <v>29210.940493590362</v>
      </c>
      <c r="I9" s="1386">
        <f t="shared" si="0"/>
        <v>855.92979125933266</v>
      </c>
      <c r="J9" s="1388">
        <f t="shared" si="0"/>
        <v>5</v>
      </c>
      <c r="K9" s="1389">
        <f t="shared" si="0"/>
        <v>327</v>
      </c>
      <c r="L9" s="1390">
        <f>SUM(L10:L12)</f>
        <v>41318.20262829039</v>
      </c>
      <c r="M9" s="1386">
        <f t="shared" si="0"/>
        <v>24130.997551775763</v>
      </c>
      <c r="N9" s="1386">
        <f t="shared" si="0"/>
        <v>893.92979125933266</v>
      </c>
      <c r="O9" s="1386">
        <f t="shared" si="0"/>
        <v>66670.129971325485</v>
      </c>
      <c r="P9" s="1386">
        <f t="shared" si="0"/>
        <v>3584.8804032553671</v>
      </c>
      <c r="Q9" s="1386">
        <f t="shared" si="0"/>
        <v>62354.899847018518</v>
      </c>
      <c r="R9" s="1391">
        <f t="shared" si="0"/>
        <v>27.3</v>
      </c>
      <c r="S9" s="1205"/>
      <c r="T9" s="58"/>
    </row>
    <row r="10" spans="1:20" ht="16.5" customHeight="1" x14ac:dyDescent="0.2">
      <c r="A10" s="1947" t="s">
        <v>297</v>
      </c>
      <c r="B10" s="1948"/>
      <c r="C10" s="1949"/>
      <c r="D10" s="1392">
        <f>SUM(D13:D15)</f>
        <v>12705.3</v>
      </c>
      <c r="E10" s="1393">
        <f t="shared" ref="E10:R10" si="1">SUM(E13:E15)</f>
        <v>19460</v>
      </c>
      <c r="F10" s="1392">
        <f t="shared" si="1"/>
        <v>2718</v>
      </c>
      <c r="G10" s="1393">
        <f t="shared" si="1"/>
        <v>34883.300000000003</v>
      </c>
      <c r="H10" s="1393">
        <f t="shared" si="1"/>
        <v>10059</v>
      </c>
      <c r="I10" s="1392">
        <f t="shared" si="1"/>
        <v>460</v>
      </c>
      <c r="J10" s="1394">
        <f t="shared" si="1"/>
        <v>5</v>
      </c>
      <c r="K10" s="1395">
        <f t="shared" si="1"/>
        <v>257</v>
      </c>
      <c r="L10" s="1396">
        <f t="shared" si="1"/>
        <v>28503.3</v>
      </c>
      <c r="M10" s="1392">
        <f t="shared" si="1"/>
        <v>5629</v>
      </c>
      <c r="N10" s="1392">
        <f t="shared" si="1"/>
        <v>494</v>
      </c>
      <c r="O10" s="1392">
        <f t="shared" si="1"/>
        <v>34883.300000000003</v>
      </c>
      <c r="P10" s="1392">
        <f t="shared" si="1"/>
        <v>3147</v>
      </c>
      <c r="Q10" s="1392">
        <f t="shared" si="1"/>
        <v>30426</v>
      </c>
      <c r="R10" s="1397">
        <f t="shared" si="1"/>
        <v>27</v>
      </c>
      <c r="S10" s="58"/>
      <c r="T10" s="58"/>
    </row>
    <row r="11" spans="1:20" ht="16.5" customHeight="1" x14ac:dyDescent="0.2">
      <c r="A11" s="1950" t="s">
        <v>298</v>
      </c>
      <c r="B11" s="1951"/>
      <c r="C11" s="1942"/>
      <c r="D11" s="1398">
        <f>SUM(D16:D17)</f>
        <v>5202</v>
      </c>
      <c r="E11" s="1399">
        <f t="shared" ref="E11:R11" si="2">SUM(E16:E17)</f>
        <v>13333.138973294237</v>
      </c>
      <c r="F11" s="1398">
        <f t="shared" si="2"/>
        <v>3353.3947168260765</v>
      </c>
      <c r="G11" s="1399">
        <f t="shared" si="2"/>
        <v>21888.533690120315</v>
      </c>
      <c r="H11" s="1399">
        <f t="shared" si="2"/>
        <v>12591.940493590362</v>
      </c>
      <c r="I11" s="1398">
        <f t="shared" si="2"/>
        <v>357.92979125933266</v>
      </c>
      <c r="J11" s="1400">
        <f>SUM(J16:J17)</f>
        <v>0</v>
      </c>
      <c r="K11" s="1401">
        <f>SUM(K16:K17)</f>
        <v>0</v>
      </c>
      <c r="L11" s="1402">
        <f t="shared" si="2"/>
        <v>3545.9026282903915</v>
      </c>
      <c r="M11" s="1398">
        <f t="shared" si="2"/>
        <v>17984.997551775763</v>
      </c>
      <c r="N11" s="1398">
        <f t="shared" si="2"/>
        <v>357.92979125933266</v>
      </c>
      <c r="O11" s="1398">
        <f t="shared" si="2"/>
        <v>21888.829971325486</v>
      </c>
      <c r="P11" s="1398">
        <f t="shared" si="2"/>
        <v>97.880403255367355</v>
      </c>
      <c r="Q11" s="1398">
        <f t="shared" si="2"/>
        <v>22306.199847018524</v>
      </c>
      <c r="R11" s="1403">
        <f t="shared" si="2"/>
        <v>0</v>
      </c>
      <c r="S11" s="58"/>
      <c r="T11" s="58"/>
    </row>
    <row r="12" spans="1:20" ht="16.5" customHeight="1" thickBot="1" x14ac:dyDescent="0.25">
      <c r="A12" s="1936" t="s">
        <v>299</v>
      </c>
      <c r="B12" s="1937"/>
      <c r="C12" s="1938"/>
      <c r="D12" s="1404">
        <f>SUM(D18:D19)</f>
        <v>1786.8</v>
      </c>
      <c r="E12" s="1405">
        <f t="shared" ref="E12:R12" si="3">SUM(E18:E19)</f>
        <v>6301</v>
      </c>
      <c r="F12" s="1404">
        <f t="shared" si="3"/>
        <v>1810</v>
      </c>
      <c r="G12" s="1405">
        <f t="shared" si="3"/>
        <v>9897.7999999999993</v>
      </c>
      <c r="H12" s="1405">
        <f t="shared" si="3"/>
        <v>6560</v>
      </c>
      <c r="I12" s="1404">
        <f t="shared" si="3"/>
        <v>38</v>
      </c>
      <c r="J12" s="1406">
        <f t="shared" si="3"/>
        <v>0</v>
      </c>
      <c r="K12" s="1407">
        <f t="shared" si="3"/>
        <v>70</v>
      </c>
      <c r="L12" s="1408">
        <f t="shared" si="3"/>
        <v>9269</v>
      </c>
      <c r="M12" s="1404">
        <f t="shared" si="3"/>
        <v>517</v>
      </c>
      <c r="N12" s="1404">
        <f t="shared" si="3"/>
        <v>42</v>
      </c>
      <c r="O12" s="1404">
        <f t="shared" si="3"/>
        <v>9898</v>
      </c>
      <c r="P12" s="1404">
        <f t="shared" si="3"/>
        <v>340</v>
      </c>
      <c r="Q12" s="1404">
        <f t="shared" si="3"/>
        <v>9622.7000000000007</v>
      </c>
      <c r="R12" s="1409">
        <f t="shared" si="3"/>
        <v>0.3</v>
      </c>
      <c r="S12" s="58"/>
      <c r="T12" s="58"/>
    </row>
    <row r="13" spans="1:20" s="248" customFormat="1" ht="16.5" customHeight="1" x14ac:dyDescent="0.2">
      <c r="A13" s="1912" t="s">
        <v>300</v>
      </c>
      <c r="B13" s="1939" t="s">
        <v>301</v>
      </c>
      <c r="C13" s="1940"/>
      <c r="D13" s="1410">
        <f t="shared" ref="D13:I13" si="4">SUM(D22,D26,D30)</f>
        <v>4020</v>
      </c>
      <c r="E13" s="1411">
        <f t="shared" si="4"/>
        <v>3286</v>
      </c>
      <c r="F13" s="1410">
        <f t="shared" si="4"/>
        <v>214</v>
      </c>
      <c r="G13" s="1411">
        <f t="shared" si="4"/>
        <v>7520</v>
      </c>
      <c r="H13" s="1411">
        <f t="shared" si="4"/>
        <v>762</v>
      </c>
      <c r="I13" s="1410">
        <f t="shared" si="4"/>
        <v>50</v>
      </c>
      <c r="J13" s="1412">
        <f>SUM(J22,J26,J30)</f>
        <v>0</v>
      </c>
      <c r="K13" s="1413">
        <f>SUM(K22,K26,K30)</f>
        <v>97</v>
      </c>
      <c r="L13" s="1414">
        <f t="shared" ref="L13:R13" si="5">SUM(L22,L26,L30)</f>
        <v>7374</v>
      </c>
      <c r="M13" s="1410">
        <f t="shared" si="5"/>
        <v>0</v>
      </c>
      <c r="N13" s="1410">
        <f t="shared" si="5"/>
        <v>49</v>
      </c>
      <c r="O13" s="1410">
        <f t="shared" si="5"/>
        <v>7520</v>
      </c>
      <c r="P13" s="1410">
        <f t="shared" si="5"/>
        <v>565</v>
      </c>
      <c r="Q13" s="1410">
        <f t="shared" si="5"/>
        <v>5259</v>
      </c>
      <c r="R13" s="1415">
        <f t="shared" si="5"/>
        <v>0</v>
      </c>
      <c r="S13" s="247"/>
      <c r="T13" s="247"/>
    </row>
    <row r="14" spans="1:20" ht="16.5" customHeight="1" x14ac:dyDescent="0.2">
      <c r="A14" s="1913"/>
      <c r="B14" s="1941" t="s">
        <v>302</v>
      </c>
      <c r="C14" s="1942"/>
      <c r="D14" s="1398">
        <f>SUM(D31,D35,D44)</f>
        <v>4403.2999999999993</v>
      </c>
      <c r="E14" s="1399">
        <f>SUM(E31,E35,E44)</f>
        <v>12654</v>
      </c>
      <c r="F14" s="1398">
        <f t="shared" ref="F14:R14" si="6">SUM(F31,F35,F44)</f>
        <v>1784</v>
      </c>
      <c r="G14" s="1399">
        <f t="shared" si="6"/>
        <v>18841.3</v>
      </c>
      <c r="H14" s="1399">
        <f>SUM(H31,H35,H44)</f>
        <v>3767</v>
      </c>
      <c r="I14" s="1398">
        <f t="shared" si="6"/>
        <v>323</v>
      </c>
      <c r="J14" s="1400">
        <f t="shared" si="6"/>
        <v>5</v>
      </c>
      <c r="K14" s="1401">
        <f>SUM(K31,K35,K44)</f>
        <v>160</v>
      </c>
      <c r="L14" s="1402">
        <f t="shared" si="6"/>
        <v>13334.3</v>
      </c>
      <c r="M14" s="1398">
        <f t="shared" si="6"/>
        <v>4989</v>
      </c>
      <c r="N14" s="1398">
        <f t="shared" si="6"/>
        <v>358</v>
      </c>
      <c r="O14" s="1398">
        <f t="shared" si="6"/>
        <v>18841.3</v>
      </c>
      <c r="P14" s="1398">
        <f t="shared" si="6"/>
        <v>2347</v>
      </c>
      <c r="Q14" s="1398">
        <f t="shared" si="6"/>
        <v>16610</v>
      </c>
      <c r="R14" s="1403">
        <f t="shared" si="6"/>
        <v>27</v>
      </c>
      <c r="S14" s="58"/>
      <c r="T14" s="58"/>
    </row>
    <row r="15" spans="1:20" ht="16.5" customHeight="1" x14ac:dyDescent="0.2">
      <c r="A15" s="1913"/>
      <c r="B15" s="1941" t="s">
        <v>303</v>
      </c>
      <c r="C15" s="1942"/>
      <c r="D15" s="1398">
        <f>SUM(D54)</f>
        <v>4282</v>
      </c>
      <c r="E15" s="1399">
        <f t="shared" ref="E15:R15" si="7">SUM(E54)</f>
        <v>3520</v>
      </c>
      <c r="F15" s="1398">
        <f t="shared" si="7"/>
        <v>720</v>
      </c>
      <c r="G15" s="1399">
        <f t="shared" si="7"/>
        <v>8522</v>
      </c>
      <c r="H15" s="1399">
        <f t="shared" si="7"/>
        <v>5530</v>
      </c>
      <c r="I15" s="1398">
        <f t="shared" si="7"/>
        <v>87</v>
      </c>
      <c r="J15" s="1400">
        <f>SUM(J54)</f>
        <v>0</v>
      </c>
      <c r="K15" s="1401">
        <f>SUM(K54)</f>
        <v>0</v>
      </c>
      <c r="L15" s="1402">
        <f>SUM(L54)</f>
        <v>7795</v>
      </c>
      <c r="M15" s="1398">
        <f t="shared" si="7"/>
        <v>640</v>
      </c>
      <c r="N15" s="1398">
        <f t="shared" si="7"/>
        <v>87</v>
      </c>
      <c r="O15" s="1398">
        <f t="shared" si="7"/>
        <v>8522</v>
      </c>
      <c r="P15" s="1398">
        <f t="shared" si="7"/>
        <v>235</v>
      </c>
      <c r="Q15" s="1398">
        <f t="shared" si="7"/>
        <v>8557</v>
      </c>
      <c r="R15" s="1403">
        <f t="shared" si="7"/>
        <v>0</v>
      </c>
      <c r="S15" s="58"/>
      <c r="T15" s="58"/>
    </row>
    <row r="16" spans="1:20" ht="16.5" customHeight="1" x14ac:dyDescent="0.2">
      <c r="A16" s="1913"/>
      <c r="B16" s="1941" t="s">
        <v>298</v>
      </c>
      <c r="C16" s="1942"/>
      <c r="D16" s="1398">
        <f t="shared" ref="D16:R16" si="8">SUM(D58,D62,D70)</f>
        <v>4853</v>
      </c>
      <c r="E16" s="1399">
        <f t="shared" si="8"/>
        <v>12718.138973294237</v>
      </c>
      <c r="F16" s="1398">
        <f t="shared" si="8"/>
        <v>2563.3947168260765</v>
      </c>
      <c r="G16" s="1399">
        <f t="shared" si="8"/>
        <v>20134.533690120315</v>
      </c>
      <c r="H16" s="1399">
        <f t="shared" si="8"/>
        <v>11528.940493590362</v>
      </c>
      <c r="I16" s="1398">
        <f t="shared" si="8"/>
        <v>274.92979125933266</v>
      </c>
      <c r="J16" s="1400">
        <f>SUM(J58,J62,J70)</f>
        <v>0</v>
      </c>
      <c r="K16" s="1401">
        <f>SUM(K58,K62,K70)</f>
        <v>0</v>
      </c>
      <c r="L16" s="1402">
        <f t="shared" si="8"/>
        <v>3159.9026282903915</v>
      </c>
      <c r="M16" s="1398">
        <f t="shared" si="8"/>
        <v>16699.997551775763</v>
      </c>
      <c r="N16" s="1398">
        <f t="shared" si="8"/>
        <v>274.92979125933266</v>
      </c>
      <c r="O16" s="1398">
        <f t="shared" si="8"/>
        <v>20134.829971325486</v>
      </c>
      <c r="P16" s="1398">
        <f t="shared" si="8"/>
        <v>84.880403255367355</v>
      </c>
      <c r="Q16" s="1398">
        <f t="shared" si="8"/>
        <v>20550.199847018524</v>
      </c>
      <c r="R16" s="1403">
        <f t="shared" si="8"/>
        <v>0</v>
      </c>
      <c r="S16" s="58"/>
      <c r="T16" s="58"/>
    </row>
    <row r="17" spans="1:20" ht="16.5" customHeight="1" x14ac:dyDescent="0.2">
      <c r="A17" s="1913"/>
      <c r="B17" s="1932" t="s">
        <v>304</v>
      </c>
      <c r="C17" s="1933"/>
      <c r="D17" s="1416">
        <f>SUM(D74)</f>
        <v>349</v>
      </c>
      <c r="E17" s="1417">
        <f t="shared" ref="E17:R17" si="9">SUM(E74)</f>
        <v>615</v>
      </c>
      <c r="F17" s="1416">
        <f t="shared" si="9"/>
        <v>790</v>
      </c>
      <c r="G17" s="1417">
        <f t="shared" si="9"/>
        <v>1754</v>
      </c>
      <c r="H17" s="1417">
        <f t="shared" si="9"/>
        <v>1063</v>
      </c>
      <c r="I17" s="1416">
        <f t="shared" si="9"/>
        <v>83</v>
      </c>
      <c r="J17" s="1418">
        <f>SUM(J74)</f>
        <v>0</v>
      </c>
      <c r="K17" s="1419">
        <f>SUM(K74)</f>
        <v>0</v>
      </c>
      <c r="L17" s="1420">
        <f>SUM(L74)</f>
        <v>386</v>
      </c>
      <c r="M17" s="1416">
        <f t="shared" si="9"/>
        <v>1285</v>
      </c>
      <c r="N17" s="1416">
        <f t="shared" si="9"/>
        <v>83</v>
      </c>
      <c r="O17" s="1416">
        <f t="shared" si="9"/>
        <v>1754</v>
      </c>
      <c r="P17" s="1416">
        <f t="shared" si="9"/>
        <v>13</v>
      </c>
      <c r="Q17" s="1416">
        <f t="shared" si="9"/>
        <v>1756</v>
      </c>
      <c r="R17" s="1421">
        <f t="shared" si="9"/>
        <v>0</v>
      </c>
      <c r="S17" s="58"/>
      <c r="T17" s="58"/>
    </row>
    <row r="18" spans="1:20" ht="16.5" customHeight="1" x14ac:dyDescent="0.2">
      <c r="A18" s="1913"/>
      <c r="B18" s="1941" t="s">
        <v>305</v>
      </c>
      <c r="C18" s="1942"/>
      <c r="D18" s="1398">
        <f>SUM(D79,D88)</f>
        <v>551.79999999999995</v>
      </c>
      <c r="E18" s="1399">
        <f t="shared" ref="E18:R18" si="10">SUM(E79,E88)</f>
        <v>4322</v>
      </c>
      <c r="F18" s="1398">
        <f t="shared" si="10"/>
        <v>1413</v>
      </c>
      <c r="G18" s="1399">
        <f t="shared" si="10"/>
        <v>6286.8</v>
      </c>
      <c r="H18" s="1399">
        <f t="shared" si="10"/>
        <v>5980</v>
      </c>
      <c r="I18" s="1398">
        <f t="shared" si="10"/>
        <v>20</v>
      </c>
      <c r="J18" s="1400">
        <f t="shared" si="10"/>
        <v>0</v>
      </c>
      <c r="K18" s="1401">
        <f>SUM(K79,K88)</f>
        <v>0</v>
      </c>
      <c r="L18" s="1402">
        <f>SUM(L79,L88)</f>
        <v>5931</v>
      </c>
      <c r="M18" s="1398">
        <f t="shared" si="10"/>
        <v>332</v>
      </c>
      <c r="N18" s="1398">
        <f t="shared" si="10"/>
        <v>24</v>
      </c>
      <c r="O18" s="1398">
        <f t="shared" si="10"/>
        <v>6287</v>
      </c>
      <c r="P18" s="1398">
        <f t="shared" si="10"/>
        <v>36</v>
      </c>
      <c r="Q18" s="1398">
        <f t="shared" si="10"/>
        <v>6315.7</v>
      </c>
      <c r="R18" s="1403">
        <f t="shared" si="10"/>
        <v>0.3</v>
      </c>
      <c r="S18" s="58"/>
      <c r="T18" s="58"/>
    </row>
    <row r="19" spans="1:20" ht="16.5" customHeight="1" thickBot="1" x14ac:dyDescent="0.25">
      <c r="A19" s="1914"/>
      <c r="B19" s="1943" t="s">
        <v>306</v>
      </c>
      <c r="C19" s="1938"/>
      <c r="D19" s="1404">
        <f>SUM(D89)</f>
        <v>1235</v>
      </c>
      <c r="E19" s="1405">
        <f t="shared" ref="E19:R19" si="11">SUM(E89)</f>
        <v>1979</v>
      </c>
      <c r="F19" s="1404">
        <f t="shared" si="11"/>
        <v>397</v>
      </c>
      <c r="G19" s="1405">
        <f t="shared" si="11"/>
        <v>3611</v>
      </c>
      <c r="H19" s="1405">
        <f t="shared" si="11"/>
        <v>580</v>
      </c>
      <c r="I19" s="1404">
        <f t="shared" si="11"/>
        <v>18</v>
      </c>
      <c r="J19" s="1406">
        <f>SUM(J89)</f>
        <v>0</v>
      </c>
      <c r="K19" s="1407">
        <f>SUM(K89)</f>
        <v>70</v>
      </c>
      <c r="L19" s="1408">
        <f>SUM(L89)</f>
        <v>3338</v>
      </c>
      <c r="M19" s="1404">
        <f t="shared" si="11"/>
        <v>185</v>
      </c>
      <c r="N19" s="1404">
        <f t="shared" si="11"/>
        <v>18</v>
      </c>
      <c r="O19" s="1404">
        <f t="shared" si="11"/>
        <v>3611</v>
      </c>
      <c r="P19" s="1404">
        <f t="shared" si="11"/>
        <v>304</v>
      </c>
      <c r="Q19" s="1404">
        <f t="shared" si="11"/>
        <v>3307</v>
      </c>
      <c r="R19" s="1409">
        <f t="shared" si="11"/>
        <v>0</v>
      </c>
      <c r="S19" s="58"/>
      <c r="T19" s="58"/>
    </row>
    <row r="20" spans="1:20" ht="16.5" customHeight="1" x14ac:dyDescent="0.2">
      <c r="A20" s="1912" t="s">
        <v>307</v>
      </c>
      <c r="B20" s="1922" t="s">
        <v>308</v>
      </c>
      <c r="C20" s="1923"/>
      <c r="D20" s="59">
        <v>1250</v>
      </c>
      <c r="E20" s="59">
        <v>480</v>
      </c>
      <c r="F20" s="59">
        <v>30</v>
      </c>
      <c r="G20" s="59">
        <f>SUM(D20:F20)</f>
        <v>1760</v>
      </c>
      <c r="H20" s="59">
        <v>260</v>
      </c>
      <c r="I20" s="59">
        <v>20</v>
      </c>
      <c r="J20" s="167">
        <v>0</v>
      </c>
      <c r="K20" s="1115">
        <v>30</v>
      </c>
      <c r="L20" s="1118">
        <v>1710</v>
      </c>
      <c r="M20" s="60">
        <v>0</v>
      </c>
      <c r="N20" s="59">
        <v>20</v>
      </c>
      <c r="O20" s="60">
        <f>SUM(K20:N20)</f>
        <v>1760</v>
      </c>
      <c r="P20" s="59">
        <v>170</v>
      </c>
      <c r="Q20" s="59">
        <v>1590</v>
      </c>
      <c r="R20" s="176">
        <v>0</v>
      </c>
      <c r="S20" s="58"/>
      <c r="T20" s="58"/>
    </row>
    <row r="21" spans="1:20" ht="16.5" customHeight="1" thickBot="1" x14ac:dyDescent="0.25">
      <c r="A21" s="1913"/>
      <c r="B21" s="1907" t="s">
        <v>309</v>
      </c>
      <c r="C21" s="1908"/>
      <c r="D21" s="59">
        <v>146</v>
      </c>
      <c r="E21" s="59">
        <v>36</v>
      </c>
      <c r="F21" s="59">
        <v>0</v>
      </c>
      <c r="G21" s="59">
        <f>SUM(D21:F21)</f>
        <v>182</v>
      </c>
      <c r="H21" s="59">
        <v>40</v>
      </c>
      <c r="I21" s="59">
        <v>4</v>
      </c>
      <c r="J21" s="167">
        <v>0</v>
      </c>
      <c r="K21" s="1115">
        <v>0</v>
      </c>
      <c r="L21" s="1118">
        <v>178</v>
      </c>
      <c r="M21" s="60">
        <v>0</v>
      </c>
      <c r="N21" s="59">
        <v>4</v>
      </c>
      <c r="O21" s="60">
        <f>SUM(K21:N21)</f>
        <v>182</v>
      </c>
      <c r="P21" s="59">
        <v>62</v>
      </c>
      <c r="Q21" s="59">
        <v>120</v>
      </c>
      <c r="R21" s="176">
        <v>0</v>
      </c>
      <c r="S21" s="58"/>
      <c r="T21" s="58"/>
    </row>
    <row r="22" spans="1:20" ht="16.5" customHeight="1" thickTop="1" thickBot="1" x14ac:dyDescent="0.25">
      <c r="A22" s="1914"/>
      <c r="B22" s="1918" t="s">
        <v>275</v>
      </c>
      <c r="C22" s="1919"/>
      <c r="D22" s="1224">
        <f>SUM(D20:D21)</f>
        <v>1396</v>
      </c>
      <c r="E22" s="1224">
        <f t="shared" ref="E22:R22" si="12">SUM(E20:E21)</f>
        <v>516</v>
      </c>
      <c r="F22" s="1224">
        <f t="shared" si="12"/>
        <v>30</v>
      </c>
      <c r="G22" s="1224">
        <f t="shared" si="12"/>
        <v>1942</v>
      </c>
      <c r="H22" s="1224">
        <f t="shared" si="12"/>
        <v>300</v>
      </c>
      <c r="I22" s="1224">
        <f t="shared" si="12"/>
        <v>24</v>
      </c>
      <c r="J22" s="1225">
        <f t="shared" si="12"/>
        <v>0</v>
      </c>
      <c r="K22" s="1226">
        <f t="shared" si="12"/>
        <v>30</v>
      </c>
      <c r="L22" s="1227">
        <f t="shared" si="12"/>
        <v>1888</v>
      </c>
      <c r="M22" s="1224">
        <f t="shared" si="12"/>
        <v>0</v>
      </c>
      <c r="N22" s="1224">
        <f t="shared" si="12"/>
        <v>24</v>
      </c>
      <c r="O22" s="1224">
        <f t="shared" si="12"/>
        <v>1942</v>
      </c>
      <c r="P22" s="1224">
        <f t="shared" si="12"/>
        <v>232</v>
      </c>
      <c r="Q22" s="1224">
        <f t="shared" si="12"/>
        <v>1710</v>
      </c>
      <c r="R22" s="1228">
        <f t="shared" si="12"/>
        <v>0</v>
      </c>
      <c r="S22" s="58"/>
      <c r="T22" s="58"/>
    </row>
    <row r="23" spans="1:20" ht="16.5" customHeight="1" x14ac:dyDescent="0.2">
      <c r="A23" s="1929" t="s">
        <v>310</v>
      </c>
      <c r="B23" s="1922" t="s">
        <v>311</v>
      </c>
      <c r="C23" s="1923"/>
      <c r="D23" s="61">
        <v>769</v>
      </c>
      <c r="E23" s="61">
        <v>190</v>
      </c>
      <c r="F23" s="61">
        <v>22</v>
      </c>
      <c r="G23" s="59">
        <f>SUM(D23:F23)</f>
        <v>981</v>
      </c>
      <c r="H23" s="61">
        <v>79</v>
      </c>
      <c r="I23" s="61">
        <v>0</v>
      </c>
      <c r="J23" s="169">
        <v>0</v>
      </c>
      <c r="K23" s="687">
        <v>20</v>
      </c>
      <c r="L23" s="697">
        <v>961</v>
      </c>
      <c r="M23" s="62">
        <v>0</v>
      </c>
      <c r="N23" s="61">
        <v>0</v>
      </c>
      <c r="O23" s="60">
        <f>SUM(K23:N23)</f>
        <v>981</v>
      </c>
      <c r="P23" s="61">
        <v>0</v>
      </c>
      <c r="Q23" s="61">
        <v>0</v>
      </c>
      <c r="R23" s="86">
        <v>0</v>
      </c>
      <c r="S23" s="58"/>
      <c r="T23" s="63"/>
    </row>
    <row r="24" spans="1:20" ht="16.5" customHeight="1" x14ac:dyDescent="0.2">
      <c r="A24" s="1905"/>
      <c r="B24" s="1907" t="s">
        <v>312</v>
      </c>
      <c r="C24" s="1908"/>
      <c r="D24" s="61">
        <v>290</v>
      </c>
      <c r="E24" s="61">
        <v>66</v>
      </c>
      <c r="F24" s="61">
        <v>0</v>
      </c>
      <c r="G24" s="59">
        <f>SUM(D24:F24)</f>
        <v>356</v>
      </c>
      <c r="H24" s="61">
        <v>50</v>
      </c>
      <c r="I24" s="61">
        <v>4</v>
      </c>
      <c r="J24" s="169">
        <v>0</v>
      </c>
      <c r="K24" s="687">
        <v>18</v>
      </c>
      <c r="L24" s="697">
        <v>335</v>
      </c>
      <c r="M24" s="62">
        <v>0</v>
      </c>
      <c r="N24" s="61">
        <v>3</v>
      </c>
      <c r="O24" s="60">
        <f>SUM(K24:N24)</f>
        <v>356</v>
      </c>
      <c r="P24" s="61">
        <v>0</v>
      </c>
      <c r="Q24" s="61">
        <v>0</v>
      </c>
      <c r="R24" s="86">
        <v>0</v>
      </c>
      <c r="S24" s="58"/>
      <c r="T24" s="63"/>
    </row>
    <row r="25" spans="1:20" ht="16.5" customHeight="1" thickBot="1" x14ac:dyDescent="0.25">
      <c r="A25" s="1905"/>
      <c r="B25" s="1915" t="s">
        <v>313</v>
      </c>
      <c r="C25" s="1924"/>
      <c r="D25" s="61">
        <v>268</v>
      </c>
      <c r="E25" s="61">
        <v>55</v>
      </c>
      <c r="F25" s="61">
        <v>35</v>
      </c>
      <c r="G25" s="59">
        <f>SUM(D25:F25)</f>
        <v>358</v>
      </c>
      <c r="H25" s="61">
        <v>42</v>
      </c>
      <c r="I25" s="61">
        <v>1</v>
      </c>
      <c r="J25" s="169">
        <v>0</v>
      </c>
      <c r="K25" s="687">
        <v>29</v>
      </c>
      <c r="L25" s="697">
        <v>328</v>
      </c>
      <c r="M25" s="62">
        <v>0</v>
      </c>
      <c r="N25" s="61">
        <v>1</v>
      </c>
      <c r="O25" s="60">
        <f>SUM(K25:N25)</f>
        <v>358</v>
      </c>
      <c r="P25" s="61">
        <v>0</v>
      </c>
      <c r="Q25" s="61">
        <v>0</v>
      </c>
      <c r="R25" s="86">
        <v>0</v>
      </c>
      <c r="S25" s="58"/>
      <c r="T25" s="63"/>
    </row>
    <row r="26" spans="1:20" ht="16.5" customHeight="1" thickTop="1" thickBot="1" x14ac:dyDescent="0.25">
      <c r="A26" s="1930"/>
      <c r="B26" s="1918" t="s">
        <v>275</v>
      </c>
      <c r="C26" s="1919"/>
      <c r="D26" s="82">
        <f>SUM(D23:D25)</f>
        <v>1327</v>
      </c>
      <c r="E26" s="196">
        <f t="shared" ref="E26:R26" si="13">SUM(E23:E25)</f>
        <v>311</v>
      </c>
      <c r="F26" s="196">
        <f t="shared" si="13"/>
        <v>57</v>
      </c>
      <c r="G26" s="196">
        <f t="shared" si="13"/>
        <v>1695</v>
      </c>
      <c r="H26" s="196">
        <f t="shared" si="13"/>
        <v>171</v>
      </c>
      <c r="I26" s="196">
        <f t="shared" si="13"/>
        <v>5</v>
      </c>
      <c r="J26" s="173">
        <f t="shared" si="13"/>
        <v>0</v>
      </c>
      <c r="K26" s="688">
        <f t="shared" si="13"/>
        <v>67</v>
      </c>
      <c r="L26" s="435">
        <f>SUM(L23:L25)</f>
        <v>1624</v>
      </c>
      <c r="M26" s="196">
        <f t="shared" si="13"/>
        <v>0</v>
      </c>
      <c r="N26" s="196">
        <f>SUM(N23:N25)</f>
        <v>4</v>
      </c>
      <c r="O26" s="196">
        <f>SUM(O23:O25)</f>
        <v>1695</v>
      </c>
      <c r="P26" s="196">
        <f>SUM(P23:P25)</f>
        <v>0</v>
      </c>
      <c r="Q26" s="196">
        <f>SUM(Q23:Q25)</f>
        <v>0</v>
      </c>
      <c r="R26" s="179">
        <f t="shared" si="13"/>
        <v>0</v>
      </c>
      <c r="S26" s="175"/>
      <c r="T26" s="63"/>
    </row>
    <row r="27" spans="1:20" ht="16.5" customHeight="1" x14ac:dyDescent="0.2">
      <c r="A27" s="1909" t="s">
        <v>314</v>
      </c>
      <c r="B27" s="1922" t="s">
        <v>315</v>
      </c>
      <c r="C27" s="1923"/>
      <c r="D27" s="61">
        <v>597</v>
      </c>
      <c r="E27" s="61">
        <v>1178</v>
      </c>
      <c r="F27" s="61">
        <v>44</v>
      </c>
      <c r="G27" s="59">
        <f>SUM(D27:F27)</f>
        <v>1819</v>
      </c>
      <c r="H27" s="61">
        <v>70</v>
      </c>
      <c r="I27" s="61">
        <v>12</v>
      </c>
      <c r="J27" s="169">
        <v>0</v>
      </c>
      <c r="K27" s="687">
        <v>0</v>
      </c>
      <c r="L27" s="697">
        <v>1807</v>
      </c>
      <c r="M27" s="62">
        <v>0</v>
      </c>
      <c r="N27" s="61">
        <v>12</v>
      </c>
      <c r="O27" s="60">
        <f>SUM(K27:N27)</f>
        <v>1819</v>
      </c>
      <c r="P27" s="61">
        <v>216</v>
      </c>
      <c r="Q27" s="61">
        <v>1606</v>
      </c>
      <c r="R27" s="86">
        <v>0</v>
      </c>
      <c r="S27" s="175"/>
      <c r="T27" s="63"/>
    </row>
    <row r="28" spans="1:20" ht="16.5" customHeight="1" x14ac:dyDescent="0.2">
      <c r="A28" s="1910"/>
      <c r="B28" s="1917" t="s">
        <v>316</v>
      </c>
      <c r="C28" s="1908"/>
      <c r="D28" s="61">
        <v>417</v>
      </c>
      <c r="E28" s="61">
        <v>722</v>
      </c>
      <c r="F28" s="61">
        <v>44</v>
      </c>
      <c r="G28" s="59">
        <f>SUM(D28:F28)</f>
        <v>1183</v>
      </c>
      <c r="H28" s="61">
        <v>90</v>
      </c>
      <c r="I28" s="61">
        <v>7</v>
      </c>
      <c r="J28" s="169">
        <v>0</v>
      </c>
      <c r="K28" s="687">
        <v>0</v>
      </c>
      <c r="L28" s="697">
        <v>1176</v>
      </c>
      <c r="M28" s="62">
        <v>0</v>
      </c>
      <c r="N28" s="61">
        <v>7</v>
      </c>
      <c r="O28" s="60">
        <f>SUM(K28:N28)</f>
        <v>1183</v>
      </c>
      <c r="P28" s="61">
        <v>72</v>
      </c>
      <c r="Q28" s="61">
        <v>1108</v>
      </c>
      <c r="R28" s="86">
        <v>0</v>
      </c>
      <c r="S28" s="58"/>
      <c r="T28" s="58"/>
    </row>
    <row r="29" spans="1:20" ht="16.5" customHeight="1" thickBot="1" x14ac:dyDescent="0.25">
      <c r="A29" s="1910"/>
      <c r="B29" s="1915" t="s">
        <v>317</v>
      </c>
      <c r="C29" s="1916"/>
      <c r="D29" s="64">
        <v>283</v>
      </c>
      <c r="E29" s="61">
        <v>559</v>
      </c>
      <c r="F29" s="61">
        <v>39</v>
      </c>
      <c r="G29" s="59">
        <f>SUM(D29:F29)</f>
        <v>881</v>
      </c>
      <c r="H29" s="61">
        <v>131</v>
      </c>
      <c r="I29" s="61">
        <v>2</v>
      </c>
      <c r="J29" s="169">
        <v>0</v>
      </c>
      <c r="K29" s="687">
        <v>0</v>
      </c>
      <c r="L29" s="697">
        <v>879</v>
      </c>
      <c r="M29" s="62">
        <v>0</v>
      </c>
      <c r="N29" s="61">
        <v>2</v>
      </c>
      <c r="O29" s="60">
        <f>SUM(K29:N29)</f>
        <v>881</v>
      </c>
      <c r="P29" s="61">
        <v>45</v>
      </c>
      <c r="Q29" s="61">
        <v>835</v>
      </c>
      <c r="R29" s="86">
        <v>0</v>
      </c>
      <c r="S29" s="175"/>
      <c r="T29" s="63"/>
    </row>
    <row r="30" spans="1:20" ht="16.5" customHeight="1" thickTop="1" thickBot="1" x14ac:dyDescent="0.25">
      <c r="A30" s="1911"/>
      <c r="B30" s="1918" t="s">
        <v>275</v>
      </c>
      <c r="C30" s="1919"/>
      <c r="D30" s="82">
        <f t="shared" ref="D30:R30" si="14">SUM(D27:D29)</f>
        <v>1297</v>
      </c>
      <c r="E30" s="196">
        <f t="shared" si="14"/>
        <v>2459</v>
      </c>
      <c r="F30" s="196">
        <f t="shared" si="14"/>
        <v>127</v>
      </c>
      <c r="G30" s="196">
        <f t="shared" si="14"/>
        <v>3883</v>
      </c>
      <c r="H30" s="196">
        <f t="shared" si="14"/>
        <v>291</v>
      </c>
      <c r="I30" s="196">
        <f t="shared" si="14"/>
        <v>21</v>
      </c>
      <c r="J30" s="173">
        <f t="shared" si="14"/>
        <v>0</v>
      </c>
      <c r="K30" s="688">
        <f t="shared" si="14"/>
        <v>0</v>
      </c>
      <c r="L30" s="435">
        <f t="shared" si="14"/>
        <v>3862</v>
      </c>
      <c r="M30" s="196">
        <f t="shared" si="14"/>
        <v>0</v>
      </c>
      <c r="N30" s="196">
        <f t="shared" si="14"/>
        <v>21</v>
      </c>
      <c r="O30" s="1422">
        <f t="shared" si="14"/>
        <v>3883</v>
      </c>
      <c r="P30" s="196">
        <f t="shared" si="14"/>
        <v>333</v>
      </c>
      <c r="Q30" s="196">
        <f t="shared" si="14"/>
        <v>3549</v>
      </c>
      <c r="R30" s="179">
        <f t="shared" si="14"/>
        <v>0</v>
      </c>
      <c r="S30" s="58"/>
      <c r="T30" s="58"/>
    </row>
    <row r="31" spans="1:20" ht="16.5" customHeight="1" thickBot="1" x14ac:dyDescent="0.25">
      <c r="A31" s="1423" t="s">
        <v>318</v>
      </c>
      <c r="B31" s="1920" t="s">
        <v>319</v>
      </c>
      <c r="C31" s="1921"/>
      <c r="D31" s="65">
        <v>800</v>
      </c>
      <c r="E31" s="66">
        <v>6200</v>
      </c>
      <c r="F31" s="66">
        <v>880</v>
      </c>
      <c r="G31" s="159">
        <f>SUM(D31:F31)</f>
        <v>7880</v>
      </c>
      <c r="H31" s="66">
        <v>2000</v>
      </c>
      <c r="I31" s="66">
        <v>32</v>
      </c>
      <c r="J31" s="171">
        <v>5</v>
      </c>
      <c r="K31" s="689">
        <v>160</v>
      </c>
      <c r="L31" s="698">
        <v>5853</v>
      </c>
      <c r="M31" s="67">
        <v>1800</v>
      </c>
      <c r="N31" s="66">
        <v>67</v>
      </c>
      <c r="O31" s="195">
        <f>SUM(K31:N31)</f>
        <v>7880</v>
      </c>
      <c r="P31" s="66">
        <v>345</v>
      </c>
      <c r="Q31" s="66">
        <v>7588</v>
      </c>
      <c r="R31" s="177">
        <v>27</v>
      </c>
      <c r="S31" s="58"/>
      <c r="T31" s="68"/>
    </row>
    <row r="32" spans="1:20" ht="16.5" customHeight="1" x14ac:dyDescent="0.2">
      <c r="A32" s="1912" t="s">
        <v>320</v>
      </c>
      <c r="B32" s="1922" t="s">
        <v>321</v>
      </c>
      <c r="C32" s="1923"/>
      <c r="D32" s="61">
        <v>458</v>
      </c>
      <c r="E32" s="61">
        <v>686</v>
      </c>
      <c r="F32" s="61">
        <v>226</v>
      </c>
      <c r="G32" s="84">
        <f>SUM(D32:F32)</f>
        <v>1370</v>
      </c>
      <c r="H32" s="61">
        <v>338</v>
      </c>
      <c r="I32" s="61">
        <v>0</v>
      </c>
      <c r="J32" s="169">
        <v>0</v>
      </c>
      <c r="K32" s="687">
        <v>0</v>
      </c>
      <c r="L32" s="697">
        <v>617</v>
      </c>
      <c r="M32" s="62">
        <v>753</v>
      </c>
      <c r="N32" s="61">
        <v>0</v>
      </c>
      <c r="O32" s="62">
        <f>SUM(K32:N32)</f>
        <v>1370</v>
      </c>
      <c r="P32" s="200">
        <v>311</v>
      </c>
      <c r="Q32" s="200">
        <v>1059</v>
      </c>
      <c r="R32" s="86">
        <v>0</v>
      </c>
      <c r="S32" s="58"/>
      <c r="T32" s="68"/>
    </row>
    <row r="33" spans="1:20" ht="16.5" customHeight="1" x14ac:dyDescent="0.2">
      <c r="A33" s="1913"/>
      <c r="B33" s="1907" t="s">
        <v>172</v>
      </c>
      <c r="C33" s="1908"/>
      <c r="D33" s="61">
        <v>127</v>
      </c>
      <c r="E33" s="61">
        <v>167</v>
      </c>
      <c r="F33" s="61">
        <v>36</v>
      </c>
      <c r="G33" s="61">
        <f>SUM(D33:F33)</f>
        <v>330</v>
      </c>
      <c r="H33" s="61">
        <v>56</v>
      </c>
      <c r="I33" s="61">
        <v>0</v>
      </c>
      <c r="J33" s="169">
        <v>0</v>
      </c>
      <c r="K33" s="687">
        <v>0</v>
      </c>
      <c r="L33" s="697">
        <v>186</v>
      </c>
      <c r="M33" s="62">
        <v>144</v>
      </c>
      <c r="N33" s="61">
        <v>0</v>
      </c>
      <c r="O33" s="62">
        <f>SUM(K33:N33)</f>
        <v>330</v>
      </c>
      <c r="P33" s="61">
        <v>89</v>
      </c>
      <c r="Q33" s="61">
        <v>241</v>
      </c>
      <c r="R33" s="86">
        <v>0</v>
      </c>
      <c r="S33" s="58"/>
      <c r="T33" s="68"/>
    </row>
    <row r="34" spans="1:20" ht="16.5" customHeight="1" thickBot="1" x14ac:dyDescent="0.25">
      <c r="A34" s="1913"/>
      <c r="B34" s="1915" t="s">
        <v>173</v>
      </c>
      <c r="C34" s="1924"/>
      <c r="D34" s="61">
        <v>167</v>
      </c>
      <c r="E34" s="61">
        <v>224</v>
      </c>
      <c r="F34" s="61">
        <v>82</v>
      </c>
      <c r="G34" s="61">
        <f>SUM(D34:F34)</f>
        <v>473</v>
      </c>
      <c r="H34" s="61">
        <v>89</v>
      </c>
      <c r="I34" s="61">
        <v>0</v>
      </c>
      <c r="J34" s="169">
        <v>0</v>
      </c>
      <c r="K34" s="687">
        <v>0</v>
      </c>
      <c r="L34" s="697">
        <v>197</v>
      </c>
      <c r="M34" s="62">
        <v>276</v>
      </c>
      <c r="N34" s="61">
        <v>0</v>
      </c>
      <c r="O34" s="62">
        <f>SUM(K34:N34)</f>
        <v>473</v>
      </c>
      <c r="P34" s="61">
        <v>106</v>
      </c>
      <c r="Q34" s="61">
        <v>367</v>
      </c>
      <c r="R34" s="86">
        <v>0</v>
      </c>
      <c r="S34" s="175"/>
      <c r="T34" s="68"/>
    </row>
    <row r="35" spans="1:20" ht="16.5" customHeight="1" thickTop="1" thickBot="1" x14ac:dyDescent="0.25">
      <c r="A35" s="1914"/>
      <c r="B35" s="1918" t="s">
        <v>275</v>
      </c>
      <c r="C35" s="1919"/>
      <c r="D35" s="82">
        <f t="shared" ref="D35:R35" si="15">SUM(D32:D34)</f>
        <v>752</v>
      </c>
      <c r="E35" s="196">
        <f t="shared" si="15"/>
        <v>1077</v>
      </c>
      <c r="F35" s="196">
        <f t="shared" si="15"/>
        <v>344</v>
      </c>
      <c r="G35" s="196">
        <f t="shared" si="15"/>
        <v>2173</v>
      </c>
      <c r="H35" s="196">
        <f t="shared" si="15"/>
        <v>483</v>
      </c>
      <c r="I35" s="196">
        <f t="shared" si="15"/>
        <v>0</v>
      </c>
      <c r="J35" s="173">
        <f t="shared" si="15"/>
        <v>0</v>
      </c>
      <c r="K35" s="688">
        <f t="shared" si="15"/>
        <v>0</v>
      </c>
      <c r="L35" s="435">
        <f t="shared" si="15"/>
        <v>1000</v>
      </c>
      <c r="M35" s="82">
        <f t="shared" si="15"/>
        <v>1173</v>
      </c>
      <c r="N35" s="196">
        <f t="shared" si="15"/>
        <v>0</v>
      </c>
      <c r="O35" s="196">
        <f t="shared" si="15"/>
        <v>2173</v>
      </c>
      <c r="P35" s="196">
        <f t="shared" si="15"/>
        <v>506</v>
      </c>
      <c r="Q35" s="196">
        <f t="shared" si="15"/>
        <v>1667</v>
      </c>
      <c r="R35" s="179">
        <f t="shared" si="15"/>
        <v>0</v>
      </c>
      <c r="S35" s="58"/>
      <c r="T35" s="68"/>
    </row>
    <row r="36" spans="1:20" ht="16.5" customHeight="1" x14ac:dyDescent="0.2">
      <c r="A36" s="1912" t="s">
        <v>322</v>
      </c>
      <c r="B36" s="1922" t="s">
        <v>323</v>
      </c>
      <c r="C36" s="1925"/>
      <c r="D36" s="69">
        <v>1520.8</v>
      </c>
      <c r="E36" s="38">
        <v>2920</v>
      </c>
      <c r="F36" s="70">
        <v>340</v>
      </c>
      <c r="G36" s="61">
        <f>SUM(D36:F36)</f>
        <v>4780.8</v>
      </c>
      <c r="H36" s="971">
        <v>705</v>
      </c>
      <c r="I36" s="71">
        <v>205</v>
      </c>
      <c r="J36" s="169">
        <v>0</v>
      </c>
      <c r="K36" s="687">
        <v>0</v>
      </c>
      <c r="L36" s="1119">
        <v>3899.8</v>
      </c>
      <c r="M36" s="72">
        <v>676</v>
      </c>
      <c r="N36" s="71">
        <v>205</v>
      </c>
      <c r="O36" s="62">
        <f>SUM(K36:N36)</f>
        <v>4780.8</v>
      </c>
      <c r="P36" s="69">
        <v>590</v>
      </c>
      <c r="Q36" s="69">
        <v>4200</v>
      </c>
      <c r="R36" s="86">
        <v>0</v>
      </c>
      <c r="S36" s="58"/>
      <c r="T36" s="58"/>
    </row>
    <row r="37" spans="1:20" ht="16.5" customHeight="1" x14ac:dyDescent="0.2">
      <c r="A37" s="1913"/>
      <c r="B37" s="1907" t="s">
        <v>174</v>
      </c>
      <c r="C37" s="1926"/>
      <c r="D37" s="73">
        <v>266.89999999999998</v>
      </c>
      <c r="E37" s="39">
        <v>470</v>
      </c>
      <c r="F37" s="74">
        <v>75</v>
      </c>
      <c r="G37" s="61">
        <f t="shared" ref="G37:G43" si="16">SUM(D37:F37)</f>
        <v>811.9</v>
      </c>
      <c r="H37" s="972">
        <v>125</v>
      </c>
      <c r="I37" s="75">
        <v>19</v>
      </c>
      <c r="J37" s="169">
        <v>0</v>
      </c>
      <c r="K37" s="687">
        <v>0</v>
      </c>
      <c r="L37" s="1120">
        <v>697.9</v>
      </c>
      <c r="M37" s="75">
        <v>95</v>
      </c>
      <c r="N37" s="75">
        <v>19</v>
      </c>
      <c r="O37" s="62">
        <f t="shared" ref="O37:O43" si="17">SUM(K37:N37)</f>
        <v>811.9</v>
      </c>
      <c r="P37" s="73">
        <v>24</v>
      </c>
      <c r="Q37" s="73">
        <v>790</v>
      </c>
      <c r="R37" s="86">
        <v>0</v>
      </c>
      <c r="S37" s="58"/>
      <c r="T37" s="58"/>
    </row>
    <row r="38" spans="1:20" ht="16.5" customHeight="1" x14ac:dyDescent="0.2">
      <c r="A38" s="1913"/>
      <c r="B38" s="1907" t="s">
        <v>175</v>
      </c>
      <c r="C38" s="1926"/>
      <c r="D38" s="73">
        <v>291</v>
      </c>
      <c r="E38" s="39">
        <v>480</v>
      </c>
      <c r="F38" s="74">
        <v>50</v>
      </c>
      <c r="G38" s="61">
        <f t="shared" si="16"/>
        <v>821</v>
      </c>
      <c r="H38" s="972">
        <v>103</v>
      </c>
      <c r="I38" s="75">
        <v>37</v>
      </c>
      <c r="J38" s="169">
        <v>0</v>
      </c>
      <c r="K38" s="687">
        <v>0</v>
      </c>
      <c r="L38" s="1120">
        <v>574</v>
      </c>
      <c r="M38" s="75">
        <v>210</v>
      </c>
      <c r="N38" s="75">
        <v>37</v>
      </c>
      <c r="O38" s="62">
        <f t="shared" si="17"/>
        <v>821</v>
      </c>
      <c r="P38" s="73">
        <v>76</v>
      </c>
      <c r="Q38" s="73">
        <v>745</v>
      </c>
      <c r="R38" s="86">
        <v>0</v>
      </c>
      <c r="S38" s="58"/>
      <c r="T38" s="58"/>
    </row>
    <row r="39" spans="1:20" ht="16.5" customHeight="1" x14ac:dyDescent="0.2">
      <c r="A39" s="1913"/>
      <c r="B39" s="1907" t="s">
        <v>176</v>
      </c>
      <c r="C39" s="1926"/>
      <c r="D39" s="73">
        <v>218.4</v>
      </c>
      <c r="E39" s="39">
        <v>490</v>
      </c>
      <c r="F39" s="74">
        <v>35</v>
      </c>
      <c r="G39" s="61">
        <f t="shared" si="16"/>
        <v>743.4</v>
      </c>
      <c r="H39" s="972">
        <v>105</v>
      </c>
      <c r="I39" s="75">
        <v>20</v>
      </c>
      <c r="J39" s="168">
        <v>0</v>
      </c>
      <c r="K39" s="687">
        <v>0</v>
      </c>
      <c r="L39" s="1120">
        <v>518.4</v>
      </c>
      <c r="M39" s="75">
        <v>205</v>
      </c>
      <c r="N39" s="75">
        <v>20</v>
      </c>
      <c r="O39" s="62">
        <f t="shared" si="17"/>
        <v>743.4</v>
      </c>
      <c r="P39" s="73">
        <v>323</v>
      </c>
      <c r="Q39" s="73">
        <v>465</v>
      </c>
      <c r="R39" s="86">
        <v>0</v>
      </c>
      <c r="S39" s="58"/>
      <c r="T39" s="58"/>
    </row>
    <row r="40" spans="1:20" ht="16.5" customHeight="1" x14ac:dyDescent="0.2">
      <c r="A40" s="1913"/>
      <c r="B40" s="1907" t="s">
        <v>177</v>
      </c>
      <c r="C40" s="1926"/>
      <c r="D40" s="73">
        <v>178.5</v>
      </c>
      <c r="E40" s="39">
        <v>240</v>
      </c>
      <c r="F40" s="74">
        <v>17</v>
      </c>
      <c r="G40" s="61">
        <f t="shared" si="16"/>
        <v>435.5</v>
      </c>
      <c r="H40" s="972">
        <v>50</v>
      </c>
      <c r="I40" s="75">
        <v>6</v>
      </c>
      <c r="J40" s="169">
        <v>0</v>
      </c>
      <c r="K40" s="687">
        <v>0</v>
      </c>
      <c r="L40" s="1120">
        <v>344.5</v>
      </c>
      <c r="M40" s="75">
        <v>85</v>
      </c>
      <c r="N40" s="75">
        <v>6</v>
      </c>
      <c r="O40" s="62">
        <f t="shared" si="17"/>
        <v>435.5</v>
      </c>
      <c r="P40" s="73">
        <v>122</v>
      </c>
      <c r="Q40" s="73">
        <v>320</v>
      </c>
      <c r="R40" s="86">
        <v>0</v>
      </c>
      <c r="S40" s="58"/>
      <c r="T40" s="58"/>
    </row>
    <row r="41" spans="1:20" ht="16.5" customHeight="1" x14ac:dyDescent="0.2">
      <c r="A41" s="1913"/>
      <c r="B41" s="1907" t="s">
        <v>178</v>
      </c>
      <c r="C41" s="1926"/>
      <c r="D41" s="73">
        <v>142</v>
      </c>
      <c r="E41" s="39">
        <v>320</v>
      </c>
      <c r="F41" s="74">
        <v>0</v>
      </c>
      <c r="G41" s="61">
        <f t="shared" si="16"/>
        <v>462</v>
      </c>
      <c r="H41" s="972">
        <v>50</v>
      </c>
      <c r="I41" s="75">
        <v>4</v>
      </c>
      <c r="J41" s="169">
        <v>0</v>
      </c>
      <c r="K41" s="1206">
        <v>0</v>
      </c>
      <c r="L41" s="1120">
        <v>138</v>
      </c>
      <c r="M41" s="75">
        <v>320</v>
      </c>
      <c r="N41" s="75">
        <v>4</v>
      </c>
      <c r="O41" s="62">
        <f t="shared" si="17"/>
        <v>462</v>
      </c>
      <c r="P41" s="73">
        <v>167</v>
      </c>
      <c r="Q41" s="73">
        <v>295</v>
      </c>
      <c r="R41" s="86">
        <v>0</v>
      </c>
      <c r="S41" s="58"/>
      <c r="T41" s="58"/>
    </row>
    <row r="42" spans="1:20" ht="16.5" customHeight="1" x14ac:dyDescent="0.2">
      <c r="A42" s="1913"/>
      <c r="B42" s="1907" t="s">
        <v>179</v>
      </c>
      <c r="C42" s="1926"/>
      <c r="D42" s="73">
        <v>170.7</v>
      </c>
      <c r="E42" s="39">
        <v>298</v>
      </c>
      <c r="F42" s="74">
        <v>43</v>
      </c>
      <c r="G42" s="61">
        <f t="shared" si="16"/>
        <v>511.7</v>
      </c>
      <c r="H42" s="972">
        <v>86</v>
      </c>
      <c r="I42" s="75">
        <v>0</v>
      </c>
      <c r="J42" s="169">
        <v>0</v>
      </c>
      <c r="K42" s="687">
        <v>0</v>
      </c>
      <c r="L42" s="1120">
        <v>241.7</v>
      </c>
      <c r="M42" s="75">
        <v>270</v>
      </c>
      <c r="N42" s="75">
        <v>0</v>
      </c>
      <c r="O42" s="62">
        <f t="shared" si="17"/>
        <v>511.7</v>
      </c>
      <c r="P42" s="73">
        <v>92</v>
      </c>
      <c r="Q42" s="73">
        <v>420</v>
      </c>
      <c r="R42" s="86">
        <v>0</v>
      </c>
      <c r="S42" s="58"/>
      <c r="T42" s="58"/>
    </row>
    <row r="43" spans="1:20" ht="16.5" customHeight="1" thickBot="1" x14ac:dyDescent="0.25">
      <c r="A43" s="1913"/>
      <c r="B43" s="1915" t="s">
        <v>180</v>
      </c>
      <c r="C43" s="1916"/>
      <c r="D43" s="73">
        <v>63</v>
      </c>
      <c r="E43" s="39">
        <v>159</v>
      </c>
      <c r="F43" s="74">
        <v>0</v>
      </c>
      <c r="G43" s="61">
        <f t="shared" si="16"/>
        <v>222</v>
      </c>
      <c r="H43" s="972">
        <v>60</v>
      </c>
      <c r="I43" s="75">
        <v>0</v>
      </c>
      <c r="J43" s="169">
        <v>0</v>
      </c>
      <c r="K43" s="687">
        <v>0</v>
      </c>
      <c r="L43" s="1120">
        <v>67</v>
      </c>
      <c r="M43" s="75">
        <v>155</v>
      </c>
      <c r="N43" s="75">
        <v>0</v>
      </c>
      <c r="O43" s="62">
        <f t="shared" si="17"/>
        <v>222</v>
      </c>
      <c r="P43" s="73">
        <v>102</v>
      </c>
      <c r="Q43" s="73">
        <v>120</v>
      </c>
      <c r="R43" s="86">
        <v>0</v>
      </c>
      <c r="S43" s="58"/>
      <c r="T43" s="58"/>
    </row>
    <row r="44" spans="1:20" ht="16.5" customHeight="1" thickTop="1" thickBot="1" x14ac:dyDescent="0.25">
      <c r="A44" s="1914"/>
      <c r="B44" s="1918" t="s">
        <v>275</v>
      </c>
      <c r="C44" s="1919"/>
      <c r="D44" s="82">
        <f t="shared" ref="D44:R44" si="18">SUM(D36:D43)</f>
        <v>2851.2999999999997</v>
      </c>
      <c r="E44" s="196">
        <f t="shared" si="18"/>
        <v>5377</v>
      </c>
      <c r="F44" s="196">
        <f t="shared" si="18"/>
        <v>560</v>
      </c>
      <c r="G44" s="196">
        <f t="shared" si="18"/>
        <v>8788.2999999999993</v>
      </c>
      <c r="H44" s="973">
        <f t="shared" si="18"/>
        <v>1284</v>
      </c>
      <c r="I44" s="196">
        <f t="shared" si="18"/>
        <v>291</v>
      </c>
      <c r="J44" s="173">
        <f t="shared" si="18"/>
        <v>0</v>
      </c>
      <c r="K44" s="688">
        <f t="shared" si="18"/>
        <v>0</v>
      </c>
      <c r="L44" s="435">
        <f t="shared" si="18"/>
        <v>6481.2999999999993</v>
      </c>
      <c r="M44" s="82">
        <f t="shared" si="18"/>
        <v>2016</v>
      </c>
      <c r="N44" s="196">
        <f t="shared" si="18"/>
        <v>291</v>
      </c>
      <c r="O44" s="196">
        <f t="shared" si="18"/>
        <v>8788.2999999999993</v>
      </c>
      <c r="P44" s="196">
        <f t="shared" si="18"/>
        <v>1496</v>
      </c>
      <c r="Q44" s="196">
        <f t="shared" si="18"/>
        <v>7355</v>
      </c>
      <c r="R44" s="179">
        <f t="shared" si="18"/>
        <v>0</v>
      </c>
      <c r="S44" s="58"/>
      <c r="T44" s="58"/>
    </row>
    <row r="45" spans="1:20" ht="16.5" customHeight="1" x14ac:dyDescent="0.2">
      <c r="A45" s="1912" t="s">
        <v>324</v>
      </c>
      <c r="B45" s="1922" t="s">
        <v>325</v>
      </c>
      <c r="C45" s="1923"/>
      <c r="D45" s="78">
        <v>1520</v>
      </c>
      <c r="E45" s="78">
        <v>1540</v>
      </c>
      <c r="F45" s="78">
        <v>340</v>
      </c>
      <c r="G45" s="79">
        <f>SUM(D45:F45)</f>
        <v>3400</v>
      </c>
      <c r="H45" s="78">
        <v>2300</v>
      </c>
      <c r="I45" s="78">
        <v>14</v>
      </c>
      <c r="J45" s="170">
        <v>0</v>
      </c>
      <c r="K45" s="690">
        <v>0</v>
      </c>
      <c r="L45" s="699">
        <v>3200</v>
      </c>
      <c r="M45" s="79">
        <v>186</v>
      </c>
      <c r="N45" s="78">
        <v>14</v>
      </c>
      <c r="O45" s="79">
        <f>SUM(K45:N45)</f>
        <v>3400</v>
      </c>
      <c r="P45" s="216">
        <v>25</v>
      </c>
      <c r="Q45" s="217">
        <v>3415</v>
      </c>
      <c r="R45" s="146">
        <v>0</v>
      </c>
      <c r="S45" s="58"/>
    </row>
    <row r="46" spans="1:20" ht="16.5" customHeight="1" x14ac:dyDescent="0.2">
      <c r="A46" s="1913"/>
      <c r="B46" s="1907" t="s">
        <v>326</v>
      </c>
      <c r="C46" s="1908"/>
      <c r="D46" s="61">
        <v>351</v>
      </c>
      <c r="E46" s="61">
        <v>290</v>
      </c>
      <c r="F46" s="61">
        <v>50</v>
      </c>
      <c r="G46" s="61">
        <f t="shared" ref="G46:G53" si="19">SUM(D46:F46)</f>
        <v>691</v>
      </c>
      <c r="H46" s="61">
        <v>480</v>
      </c>
      <c r="I46" s="61">
        <v>5</v>
      </c>
      <c r="J46" s="169">
        <v>0</v>
      </c>
      <c r="K46" s="687">
        <v>0</v>
      </c>
      <c r="L46" s="697">
        <v>600</v>
      </c>
      <c r="M46" s="62">
        <v>86</v>
      </c>
      <c r="N46" s="61">
        <v>5</v>
      </c>
      <c r="O46" s="62">
        <f t="shared" ref="O46:O53" si="20">SUM(K46:N46)</f>
        <v>691</v>
      </c>
      <c r="P46" s="200">
        <v>15</v>
      </c>
      <c r="Q46" s="200">
        <v>847</v>
      </c>
      <c r="R46" s="86">
        <v>0</v>
      </c>
      <c r="S46" s="58"/>
    </row>
    <row r="47" spans="1:20" ht="16.5" customHeight="1" x14ac:dyDescent="0.2">
      <c r="A47" s="1913"/>
      <c r="B47" s="1907" t="s">
        <v>327</v>
      </c>
      <c r="C47" s="1908"/>
      <c r="D47" s="61">
        <v>281</v>
      </c>
      <c r="E47" s="61">
        <v>310</v>
      </c>
      <c r="F47" s="61">
        <v>50</v>
      </c>
      <c r="G47" s="61">
        <f t="shared" si="19"/>
        <v>641</v>
      </c>
      <c r="H47" s="61">
        <v>450</v>
      </c>
      <c r="I47" s="61">
        <v>2</v>
      </c>
      <c r="J47" s="169">
        <v>0</v>
      </c>
      <c r="K47" s="687">
        <v>0</v>
      </c>
      <c r="L47" s="697">
        <v>620</v>
      </c>
      <c r="M47" s="62">
        <v>19</v>
      </c>
      <c r="N47" s="61">
        <v>2</v>
      </c>
      <c r="O47" s="62">
        <f t="shared" si="20"/>
        <v>641</v>
      </c>
      <c r="P47" s="61">
        <v>10</v>
      </c>
      <c r="Q47" s="61">
        <v>682</v>
      </c>
      <c r="R47" s="86">
        <v>0</v>
      </c>
      <c r="S47" s="58"/>
    </row>
    <row r="48" spans="1:20" ht="16.5" customHeight="1" x14ac:dyDescent="0.2">
      <c r="A48" s="1913"/>
      <c r="B48" s="1907" t="s">
        <v>328</v>
      </c>
      <c r="C48" s="1908"/>
      <c r="D48" s="61">
        <v>338</v>
      </c>
      <c r="E48" s="61">
        <v>180</v>
      </c>
      <c r="F48" s="61">
        <v>0</v>
      </c>
      <c r="G48" s="61">
        <f t="shared" si="19"/>
        <v>518</v>
      </c>
      <c r="H48" s="61">
        <v>350</v>
      </c>
      <c r="I48" s="61">
        <v>2</v>
      </c>
      <c r="J48" s="169">
        <v>0</v>
      </c>
      <c r="K48" s="687">
        <v>0</v>
      </c>
      <c r="L48" s="697">
        <v>450</v>
      </c>
      <c r="M48" s="62">
        <v>66</v>
      </c>
      <c r="N48" s="61">
        <v>2</v>
      </c>
      <c r="O48" s="62">
        <f t="shared" si="20"/>
        <v>518</v>
      </c>
      <c r="P48" s="61">
        <v>5</v>
      </c>
      <c r="Q48" s="61">
        <v>513</v>
      </c>
      <c r="R48" s="86">
        <v>0</v>
      </c>
      <c r="S48" s="58"/>
    </row>
    <row r="49" spans="1:20" ht="16.5" customHeight="1" x14ac:dyDescent="0.2">
      <c r="A49" s="1913"/>
      <c r="B49" s="1907" t="s">
        <v>329</v>
      </c>
      <c r="C49" s="1908"/>
      <c r="D49" s="61">
        <v>720</v>
      </c>
      <c r="E49" s="61">
        <v>500</v>
      </c>
      <c r="F49" s="61">
        <v>80</v>
      </c>
      <c r="G49" s="61">
        <f t="shared" si="19"/>
        <v>1300</v>
      </c>
      <c r="H49" s="61">
        <v>950</v>
      </c>
      <c r="I49" s="61">
        <v>0</v>
      </c>
      <c r="J49" s="169">
        <v>0</v>
      </c>
      <c r="K49" s="687">
        <v>0</v>
      </c>
      <c r="L49" s="697">
        <v>1230</v>
      </c>
      <c r="M49" s="62">
        <v>70</v>
      </c>
      <c r="N49" s="61">
        <v>0</v>
      </c>
      <c r="O49" s="62">
        <f t="shared" si="20"/>
        <v>1300</v>
      </c>
      <c r="P49" s="61">
        <v>20</v>
      </c>
      <c r="Q49" s="61">
        <v>1280</v>
      </c>
      <c r="R49" s="86">
        <v>0</v>
      </c>
      <c r="S49" s="58"/>
    </row>
    <row r="50" spans="1:20" ht="16.5" customHeight="1" x14ac:dyDescent="0.2">
      <c r="A50" s="1913"/>
      <c r="B50" s="1907" t="s">
        <v>330</v>
      </c>
      <c r="C50" s="1908"/>
      <c r="D50" s="61">
        <v>514</v>
      </c>
      <c r="E50" s="61">
        <v>300</v>
      </c>
      <c r="F50" s="61">
        <v>50</v>
      </c>
      <c r="G50" s="61">
        <f t="shared" si="19"/>
        <v>864</v>
      </c>
      <c r="H50" s="61">
        <v>330</v>
      </c>
      <c r="I50" s="61">
        <v>0</v>
      </c>
      <c r="J50" s="169">
        <v>0</v>
      </c>
      <c r="K50" s="687">
        <v>0</v>
      </c>
      <c r="L50" s="697">
        <v>820</v>
      </c>
      <c r="M50" s="62">
        <v>44</v>
      </c>
      <c r="N50" s="61">
        <v>0</v>
      </c>
      <c r="O50" s="62">
        <f t="shared" si="20"/>
        <v>864</v>
      </c>
      <c r="P50" s="61">
        <v>30</v>
      </c>
      <c r="Q50" s="61">
        <v>840</v>
      </c>
      <c r="R50" s="86">
        <v>0</v>
      </c>
      <c r="S50" s="58"/>
    </row>
    <row r="51" spans="1:20" ht="16.5" customHeight="1" x14ac:dyDescent="0.2">
      <c r="A51" s="1913"/>
      <c r="B51" s="1907" t="s">
        <v>331</v>
      </c>
      <c r="C51" s="1908"/>
      <c r="D51" s="61">
        <v>107</v>
      </c>
      <c r="E51" s="61">
        <v>120</v>
      </c>
      <c r="F51" s="61">
        <v>60</v>
      </c>
      <c r="G51" s="61">
        <f t="shared" si="19"/>
        <v>287</v>
      </c>
      <c r="H51" s="61">
        <v>170</v>
      </c>
      <c r="I51" s="61">
        <v>0</v>
      </c>
      <c r="J51" s="169">
        <v>0</v>
      </c>
      <c r="K51" s="687">
        <v>0</v>
      </c>
      <c r="L51" s="697">
        <v>270</v>
      </c>
      <c r="M51" s="62">
        <v>17</v>
      </c>
      <c r="N51" s="61">
        <v>0</v>
      </c>
      <c r="O51" s="62">
        <f t="shared" si="20"/>
        <v>287</v>
      </c>
      <c r="P51" s="61">
        <v>45</v>
      </c>
      <c r="Q51" s="61">
        <v>242</v>
      </c>
      <c r="R51" s="86">
        <v>0</v>
      </c>
      <c r="S51" s="58"/>
    </row>
    <row r="52" spans="1:20" ht="16.5" customHeight="1" x14ac:dyDescent="0.2">
      <c r="A52" s="1913"/>
      <c r="B52" s="1907" t="s">
        <v>332</v>
      </c>
      <c r="C52" s="1908"/>
      <c r="D52" s="61">
        <v>345</v>
      </c>
      <c r="E52" s="61">
        <v>180</v>
      </c>
      <c r="F52" s="61">
        <v>60</v>
      </c>
      <c r="G52" s="61">
        <f t="shared" si="19"/>
        <v>585</v>
      </c>
      <c r="H52" s="61">
        <v>350</v>
      </c>
      <c r="I52" s="61">
        <v>3</v>
      </c>
      <c r="J52" s="169">
        <v>0</v>
      </c>
      <c r="K52" s="687">
        <v>0</v>
      </c>
      <c r="L52" s="697">
        <v>510</v>
      </c>
      <c r="M52" s="62">
        <v>72</v>
      </c>
      <c r="N52" s="61">
        <v>3</v>
      </c>
      <c r="O52" s="62">
        <f t="shared" si="20"/>
        <v>585</v>
      </c>
      <c r="P52" s="61">
        <v>50</v>
      </c>
      <c r="Q52" s="61">
        <v>537</v>
      </c>
      <c r="R52" s="86">
        <v>0</v>
      </c>
      <c r="S52" s="58"/>
    </row>
    <row r="53" spans="1:20" ht="16.5" customHeight="1" thickBot="1" x14ac:dyDescent="0.25">
      <c r="A53" s="1913"/>
      <c r="B53" s="1915" t="s">
        <v>333</v>
      </c>
      <c r="C53" s="1924"/>
      <c r="D53" s="76">
        <v>106</v>
      </c>
      <c r="E53" s="76">
        <v>100</v>
      </c>
      <c r="F53" s="76">
        <v>30</v>
      </c>
      <c r="G53" s="76">
        <f t="shared" si="19"/>
        <v>236</v>
      </c>
      <c r="H53" s="76">
        <v>150</v>
      </c>
      <c r="I53" s="76">
        <v>61</v>
      </c>
      <c r="J53" s="172">
        <v>0</v>
      </c>
      <c r="K53" s="691">
        <v>0</v>
      </c>
      <c r="L53" s="700">
        <v>95</v>
      </c>
      <c r="M53" s="77">
        <v>80</v>
      </c>
      <c r="N53" s="76">
        <v>61</v>
      </c>
      <c r="O53" s="77">
        <f t="shared" si="20"/>
        <v>236</v>
      </c>
      <c r="P53" s="76">
        <v>35</v>
      </c>
      <c r="Q53" s="76">
        <v>201</v>
      </c>
      <c r="R53" s="178">
        <v>0</v>
      </c>
      <c r="S53" s="58"/>
    </row>
    <row r="54" spans="1:20" ht="16.5" customHeight="1" thickTop="1" thickBot="1" x14ac:dyDescent="0.25">
      <c r="A54" s="1914"/>
      <c r="B54" s="1918" t="s">
        <v>275</v>
      </c>
      <c r="C54" s="1919"/>
      <c r="D54" s="82">
        <f>SUM(D45:D53)</f>
        <v>4282</v>
      </c>
      <c r="E54" s="196">
        <f t="shared" ref="E54:R54" si="21">SUM(E45:E53)</f>
        <v>3520</v>
      </c>
      <c r="F54" s="196">
        <f t="shared" si="21"/>
        <v>720</v>
      </c>
      <c r="G54" s="196">
        <f t="shared" si="21"/>
        <v>8522</v>
      </c>
      <c r="H54" s="196">
        <f t="shared" si="21"/>
        <v>5530</v>
      </c>
      <c r="I54" s="196">
        <f t="shared" si="21"/>
        <v>87</v>
      </c>
      <c r="J54" s="173">
        <f t="shared" si="21"/>
        <v>0</v>
      </c>
      <c r="K54" s="688">
        <f t="shared" si="21"/>
        <v>0</v>
      </c>
      <c r="L54" s="435">
        <f t="shared" si="21"/>
        <v>7795</v>
      </c>
      <c r="M54" s="82">
        <f t="shared" si="21"/>
        <v>640</v>
      </c>
      <c r="N54" s="196">
        <f t="shared" si="21"/>
        <v>87</v>
      </c>
      <c r="O54" s="196">
        <f t="shared" si="21"/>
        <v>8522</v>
      </c>
      <c r="P54" s="196">
        <f t="shared" si="21"/>
        <v>235</v>
      </c>
      <c r="Q54" s="196">
        <f t="shared" si="21"/>
        <v>8557</v>
      </c>
      <c r="R54" s="179">
        <f t="shared" si="21"/>
        <v>0</v>
      </c>
      <c r="S54" s="58"/>
    </row>
    <row r="55" spans="1:20" ht="16.5" customHeight="1" x14ac:dyDescent="0.2">
      <c r="A55" s="1900" t="s">
        <v>334</v>
      </c>
      <c r="B55" s="1922" t="s">
        <v>335</v>
      </c>
      <c r="C55" s="1923"/>
      <c r="D55" s="78">
        <v>412</v>
      </c>
      <c r="E55" s="78">
        <v>3885</v>
      </c>
      <c r="F55" s="78">
        <v>400</v>
      </c>
      <c r="G55" s="76">
        <f>SUM(D55:F55)</f>
        <v>4697</v>
      </c>
      <c r="H55" s="78">
        <v>4657</v>
      </c>
      <c r="I55" s="78">
        <v>40</v>
      </c>
      <c r="J55" s="170">
        <v>0</v>
      </c>
      <c r="K55" s="690"/>
      <c r="L55" s="699">
        <v>688</v>
      </c>
      <c r="M55" s="79">
        <v>3969</v>
      </c>
      <c r="N55" s="78">
        <v>40</v>
      </c>
      <c r="O55" s="80">
        <f>SUM(K55:N55)</f>
        <v>4697</v>
      </c>
      <c r="P55" s="78">
        <v>7</v>
      </c>
      <c r="Q55" s="78">
        <v>4733</v>
      </c>
      <c r="R55" s="146">
        <v>0</v>
      </c>
      <c r="S55" s="58"/>
      <c r="T55" s="58"/>
    </row>
    <row r="56" spans="1:20" ht="16.5" customHeight="1" x14ac:dyDescent="0.2">
      <c r="A56" s="1901"/>
      <c r="B56" s="1907" t="s">
        <v>336</v>
      </c>
      <c r="C56" s="1908"/>
      <c r="D56" s="61">
        <v>42</v>
      </c>
      <c r="E56" s="61">
        <v>296</v>
      </c>
      <c r="F56" s="61">
        <v>60</v>
      </c>
      <c r="G56" s="36">
        <f>SUM(D56:F56)</f>
        <v>398</v>
      </c>
      <c r="H56" s="64">
        <v>393</v>
      </c>
      <c r="I56" s="61">
        <v>5</v>
      </c>
      <c r="J56" s="169">
        <v>0</v>
      </c>
      <c r="K56" s="687"/>
      <c r="L56" s="697">
        <v>30</v>
      </c>
      <c r="M56" s="62">
        <v>363</v>
      </c>
      <c r="N56" s="61">
        <v>5</v>
      </c>
      <c r="O56" s="81">
        <f>SUM(K56:N56)</f>
        <v>398</v>
      </c>
      <c r="P56" s="61">
        <v>3</v>
      </c>
      <c r="Q56" s="61">
        <v>398</v>
      </c>
      <c r="R56" s="86">
        <v>0</v>
      </c>
      <c r="S56" s="58"/>
      <c r="T56" s="58"/>
    </row>
    <row r="57" spans="1:20" ht="16.5" customHeight="1" thickBot="1" x14ac:dyDescent="0.25">
      <c r="A57" s="1901"/>
      <c r="B57" s="1915" t="s">
        <v>337</v>
      </c>
      <c r="C57" s="1924"/>
      <c r="D57" s="61">
        <v>21</v>
      </c>
      <c r="E57" s="61">
        <v>1917</v>
      </c>
      <c r="F57" s="61">
        <v>243</v>
      </c>
      <c r="G57" s="76">
        <f>SUM(D57:F57)</f>
        <v>2181</v>
      </c>
      <c r="H57" s="61">
        <v>2161</v>
      </c>
      <c r="I57" s="61">
        <v>20</v>
      </c>
      <c r="J57" s="169">
        <v>0</v>
      </c>
      <c r="K57" s="687"/>
      <c r="L57" s="697">
        <v>42</v>
      </c>
      <c r="M57" s="62">
        <v>2119</v>
      </c>
      <c r="N57" s="61">
        <v>20</v>
      </c>
      <c r="O57" s="62">
        <f>SUM(K57:N57)</f>
        <v>2181</v>
      </c>
      <c r="P57" s="61">
        <v>2</v>
      </c>
      <c r="Q57" s="61">
        <v>2188</v>
      </c>
      <c r="R57" s="86">
        <v>0</v>
      </c>
      <c r="S57" s="58"/>
      <c r="T57" s="58"/>
    </row>
    <row r="58" spans="1:20" ht="16.5" customHeight="1" thickTop="1" thickBot="1" x14ac:dyDescent="0.25">
      <c r="A58" s="1902"/>
      <c r="B58" s="1918" t="s">
        <v>275</v>
      </c>
      <c r="C58" s="1919"/>
      <c r="D58" s="82">
        <f t="shared" ref="D58:Q58" si="22">SUM(D55:D57)</f>
        <v>475</v>
      </c>
      <c r="E58" s="82">
        <f t="shared" si="22"/>
        <v>6098</v>
      </c>
      <c r="F58" s="82">
        <f t="shared" si="22"/>
        <v>703</v>
      </c>
      <c r="G58" s="196">
        <f t="shared" si="22"/>
        <v>7276</v>
      </c>
      <c r="H58" s="82">
        <f t="shared" si="22"/>
        <v>7211</v>
      </c>
      <c r="I58" s="82">
        <f t="shared" si="22"/>
        <v>65</v>
      </c>
      <c r="J58" s="173">
        <f t="shared" si="22"/>
        <v>0</v>
      </c>
      <c r="K58" s="688">
        <f t="shared" si="22"/>
        <v>0</v>
      </c>
      <c r="L58" s="435">
        <f t="shared" si="22"/>
        <v>760</v>
      </c>
      <c r="M58" s="82">
        <f t="shared" si="22"/>
        <v>6451</v>
      </c>
      <c r="N58" s="82">
        <f t="shared" si="22"/>
        <v>65</v>
      </c>
      <c r="O58" s="82">
        <f t="shared" si="22"/>
        <v>7276</v>
      </c>
      <c r="P58" s="82">
        <f t="shared" si="22"/>
        <v>12</v>
      </c>
      <c r="Q58" s="82">
        <f t="shared" si="22"/>
        <v>7319</v>
      </c>
      <c r="R58" s="179">
        <f>SUM(R55:R57)</f>
        <v>0</v>
      </c>
      <c r="S58" s="175"/>
      <c r="T58" s="58"/>
    </row>
    <row r="59" spans="1:20" ht="16.5" customHeight="1" x14ac:dyDescent="0.2">
      <c r="A59" s="1903" t="s">
        <v>338</v>
      </c>
      <c r="B59" s="1922" t="s">
        <v>339</v>
      </c>
      <c r="C59" s="1923"/>
      <c r="D59" s="61">
        <v>683</v>
      </c>
      <c r="E59" s="61">
        <v>4269</v>
      </c>
      <c r="F59" s="61">
        <v>514</v>
      </c>
      <c r="G59" s="76">
        <f>SUM(D59:F59)</f>
        <v>5466</v>
      </c>
      <c r="H59" s="61">
        <v>2738</v>
      </c>
      <c r="I59" s="61">
        <v>180</v>
      </c>
      <c r="J59" s="169">
        <v>0</v>
      </c>
      <c r="K59" s="687"/>
      <c r="L59" s="697">
        <v>694</v>
      </c>
      <c r="M59" s="62">
        <v>4592</v>
      </c>
      <c r="N59" s="61">
        <v>180</v>
      </c>
      <c r="O59" s="62">
        <f>SUM(K59:N59)</f>
        <v>5466</v>
      </c>
      <c r="P59" s="200">
        <v>13</v>
      </c>
      <c r="Q59" s="200">
        <v>5453</v>
      </c>
      <c r="R59" s="86"/>
      <c r="S59" s="175"/>
      <c r="T59" s="58"/>
    </row>
    <row r="60" spans="1:20" ht="16.5" customHeight="1" x14ac:dyDescent="0.2">
      <c r="A60" s="1901"/>
      <c r="B60" s="1907" t="s">
        <v>340</v>
      </c>
      <c r="C60" s="1908"/>
      <c r="D60" s="61">
        <v>70</v>
      </c>
      <c r="E60" s="61">
        <v>129</v>
      </c>
      <c r="F60" s="61">
        <v>0</v>
      </c>
      <c r="G60" s="36">
        <f>SUM(D60:F60)</f>
        <v>199</v>
      </c>
      <c r="H60" s="64">
        <v>111</v>
      </c>
      <c r="I60" s="61">
        <v>0</v>
      </c>
      <c r="J60" s="169">
        <v>0</v>
      </c>
      <c r="K60" s="687"/>
      <c r="L60" s="697"/>
      <c r="M60" s="62">
        <v>199</v>
      </c>
      <c r="N60" s="61"/>
      <c r="O60" s="62">
        <f>SUM(K60:N60)</f>
        <v>199</v>
      </c>
      <c r="P60" s="200">
        <v>3</v>
      </c>
      <c r="Q60" s="200">
        <v>196</v>
      </c>
      <c r="R60" s="86"/>
      <c r="S60" s="175"/>
      <c r="T60" s="58"/>
    </row>
    <row r="61" spans="1:20" ht="16.5" customHeight="1" thickBot="1" x14ac:dyDescent="0.25">
      <c r="A61" s="1901"/>
      <c r="B61" s="1915" t="s">
        <v>341</v>
      </c>
      <c r="C61" s="1924"/>
      <c r="D61" s="61">
        <v>188</v>
      </c>
      <c r="E61" s="61">
        <v>321</v>
      </c>
      <c r="F61" s="61">
        <v>97</v>
      </c>
      <c r="G61" s="76">
        <f>SUM(D61:F61)</f>
        <v>606</v>
      </c>
      <c r="H61" s="61">
        <v>315</v>
      </c>
      <c r="I61" s="61">
        <v>0</v>
      </c>
      <c r="J61" s="169">
        <v>0</v>
      </c>
      <c r="K61" s="687"/>
      <c r="L61" s="697">
        <v>157</v>
      </c>
      <c r="M61" s="62">
        <v>449</v>
      </c>
      <c r="N61" s="61"/>
      <c r="O61" s="62">
        <f>SUM(K61:N61)</f>
        <v>606</v>
      </c>
      <c r="P61" s="200">
        <v>8</v>
      </c>
      <c r="Q61" s="200">
        <v>598</v>
      </c>
      <c r="R61" s="86"/>
      <c r="S61" s="175"/>
      <c r="T61" s="58"/>
    </row>
    <row r="62" spans="1:20" ht="16.5" customHeight="1" thickTop="1" thickBot="1" x14ac:dyDescent="0.25">
      <c r="A62" s="1902"/>
      <c r="B62" s="1918" t="s">
        <v>275</v>
      </c>
      <c r="C62" s="1919"/>
      <c r="D62" s="82">
        <f>SUM(D59:D61)</f>
        <v>941</v>
      </c>
      <c r="E62" s="196">
        <f t="shared" ref="E62:R62" si="23">SUM(E59:E61)</f>
        <v>4719</v>
      </c>
      <c r="F62" s="196">
        <f t="shared" si="23"/>
        <v>611</v>
      </c>
      <c r="G62" s="196">
        <f>SUM(G59:G61)</f>
        <v>6271</v>
      </c>
      <c r="H62" s="196">
        <f t="shared" si="23"/>
        <v>3164</v>
      </c>
      <c r="I62" s="196">
        <f t="shared" si="23"/>
        <v>180</v>
      </c>
      <c r="J62" s="173">
        <f t="shared" si="23"/>
        <v>0</v>
      </c>
      <c r="K62" s="688">
        <f t="shared" si="23"/>
        <v>0</v>
      </c>
      <c r="L62" s="435">
        <f t="shared" si="23"/>
        <v>851</v>
      </c>
      <c r="M62" s="82">
        <f t="shared" si="23"/>
        <v>5240</v>
      </c>
      <c r="N62" s="196">
        <f t="shared" si="23"/>
        <v>180</v>
      </c>
      <c r="O62" s="82">
        <f>SUM(O59:O61)</f>
        <v>6271</v>
      </c>
      <c r="P62" s="196">
        <f t="shared" si="23"/>
        <v>24</v>
      </c>
      <c r="Q62" s="196">
        <f t="shared" si="23"/>
        <v>6247</v>
      </c>
      <c r="R62" s="179">
        <f t="shared" si="23"/>
        <v>0</v>
      </c>
      <c r="S62" s="175"/>
      <c r="T62" s="58"/>
    </row>
    <row r="63" spans="1:20" ht="16.5" customHeight="1" x14ac:dyDescent="0.2">
      <c r="A63" s="1903" t="s">
        <v>342</v>
      </c>
      <c r="B63" s="1922" t="s">
        <v>343</v>
      </c>
      <c r="C63" s="1923"/>
      <c r="D63" s="83">
        <v>1411</v>
      </c>
      <c r="E63" s="83">
        <v>620.38610038610034</v>
      </c>
      <c r="F63" s="83">
        <v>554.13127413127415</v>
      </c>
      <c r="G63" s="76">
        <f>SUM(D63:F63)</f>
        <v>2585.5173745173743</v>
      </c>
      <c r="H63" s="83">
        <v>276.06177606177607</v>
      </c>
      <c r="I63" s="83">
        <v>10.038610038610038</v>
      </c>
      <c r="J63" s="174">
        <v>0</v>
      </c>
      <c r="K63" s="692">
        <v>0</v>
      </c>
      <c r="L63" s="701">
        <v>478.84169884169881</v>
      </c>
      <c r="M63" s="84">
        <f>2052.89575289575+44</f>
        <v>2096.8957528957499</v>
      </c>
      <c r="N63" s="83">
        <v>10.038610038610038</v>
      </c>
      <c r="O63" s="62">
        <f>SUM(K63:N63)</f>
        <v>2585.7760617760587</v>
      </c>
      <c r="P63" s="83">
        <v>4.0154440154440154</v>
      </c>
      <c r="Q63" s="83">
        <v>2554.8262548262546</v>
      </c>
      <c r="R63" s="85">
        <v>0</v>
      </c>
      <c r="S63" s="58"/>
      <c r="T63" s="58"/>
    </row>
    <row r="64" spans="1:20" ht="16.5" customHeight="1" x14ac:dyDescent="0.2">
      <c r="A64" s="1901"/>
      <c r="B64" s="1907" t="s">
        <v>344</v>
      </c>
      <c r="C64" s="1908"/>
      <c r="D64" s="61">
        <v>614</v>
      </c>
      <c r="E64" s="61">
        <v>269.51097178683386</v>
      </c>
      <c r="F64" s="61">
        <v>76.714733542319749</v>
      </c>
      <c r="G64" s="36">
        <f t="shared" ref="G64:G68" si="24">SUM(D64:F64)</f>
        <v>960.22570532915358</v>
      </c>
      <c r="H64" s="64">
        <v>145.35423197492162</v>
      </c>
      <c r="I64" s="61">
        <v>5.0470219435736672</v>
      </c>
      <c r="J64" s="169">
        <v>0</v>
      </c>
      <c r="K64" s="687">
        <v>0</v>
      </c>
      <c r="L64" s="697">
        <v>10.494043887147299</v>
      </c>
      <c r="M64" s="62">
        <f>902.407523510972+42</f>
        <v>944.40752351097206</v>
      </c>
      <c r="N64" s="61">
        <v>5.0470219435736672</v>
      </c>
      <c r="O64" s="62">
        <f t="shared" ref="O64:O69" si="25">SUM(K64:N64)</f>
        <v>959.94858934169304</v>
      </c>
      <c r="P64" s="61">
        <v>1.0094043887147335</v>
      </c>
      <c r="Q64" s="61">
        <v>935.71786833855799</v>
      </c>
      <c r="R64" s="86">
        <v>0</v>
      </c>
      <c r="S64" s="58"/>
      <c r="T64" s="58"/>
    </row>
    <row r="65" spans="1:20" ht="16.5" customHeight="1" x14ac:dyDescent="0.2">
      <c r="A65" s="1901"/>
      <c r="B65" s="1907" t="s">
        <v>345</v>
      </c>
      <c r="C65" s="1908"/>
      <c r="D65" s="61">
        <v>144</v>
      </c>
      <c r="E65" s="61">
        <v>140.54295532646049</v>
      </c>
      <c r="F65" s="61">
        <v>0</v>
      </c>
      <c r="G65" s="36">
        <f t="shared" si="24"/>
        <v>284.54295532646051</v>
      </c>
      <c r="H65" s="64">
        <v>51.106529209621989</v>
      </c>
      <c r="I65" s="61">
        <v>4.9140893470790372</v>
      </c>
      <c r="J65" s="169">
        <v>0</v>
      </c>
      <c r="K65" s="687">
        <v>0</v>
      </c>
      <c r="L65" s="697">
        <v>22.604810996563572</v>
      </c>
      <c r="M65" s="62">
        <f>269.292096219931-12</f>
        <v>257.29209621993101</v>
      </c>
      <c r="N65" s="61">
        <v>4.9140893470790372</v>
      </c>
      <c r="O65" s="62">
        <f t="shared" si="25"/>
        <v>284.81099656357361</v>
      </c>
      <c r="P65" s="61">
        <v>12.776632302405497</v>
      </c>
      <c r="Q65" s="61">
        <v>299.7594501718213</v>
      </c>
      <c r="R65" s="86">
        <v>0</v>
      </c>
      <c r="S65" s="58"/>
      <c r="T65" s="58"/>
    </row>
    <row r="66" spans="1:20" ht="16.5" customHeight="1" x14ac:dyDescent="0.2">
      <c r="A66" s="1901"/>
      <c r="B66" s="1907" t="s">
        <v>346</v>
      </c>
      <c r="C66" s="1908"/>
      <c r="D66" s="61">
        <v>35</v>
      </c>
      <c r="E66" s="61">
        <v>5.8571428571428568</v>
      </c>
      <c r="F66" s="61">
        <v>0</v>
      </c>
      <c r="G66" s="37">
        <f t="shared" si="24"/>
        <v>40.857142857142854</v>
      </c>
      <c r="H66" s="64">
        <v>0</v>
      </c>
      <c r="I66" s="61">
        <v>0</v>
      </c>
      <c r="J66" s="169">
        <v>0</v>
      </c>
      <c r="K66" s="687">
        <v>0</v>
      </c>
      <c r="L66" s="697">
        <v>1.9523809523809523</v>
      </c>
      <c r="M66" s="62">
        <v>39.047619047619044</v>
      </c>
      <c r="N66" s="61">
        <v>0</v>
      </c>
      <c r="O66" s="62">
        <f>SUM(K66:N66)</f>
        <v>40.999999999999993</v>
      </c>
      <c r="P66" s="61">
        <v>4.8809523809523805</v>
      </c>
      <c r="Q66" s="61">
        <v>36.11904761904762</v>
      </c>
      <c r="R66" s="86">
        <v>0</v>
      </c>
      <c r="S66" s="58"/>
      <c r="T66" s="58"/>
    </row>
    <row r="67" spans="1:20" ht="16.5" customHeight="1" x14ac:dyDescent="0.2">
      <c r="A67" s="1901"/>
      <c r="B67" s="1907" t="s">
        <v>347</v>
      </c>
      <c r="C67" s="1908"/>
      <c r="D67" s="61">
        <v>88</v>
      </c>
      <c r="E67" s="61">
        <v>19.816513761467892</v>
      </c>
      <c r="F67" s="61">
        <v>0</v>
      </c>
      <c r="G67" s="36">
        <f t="shared" si="24"/>
        <v>107.81651376146789</v>
      </c>
      <c r="H67" s="64">
        <v>19.816513761467892</v>
      </c>
      <c r="I67" s="61">
        <v>0</v>
      </c>
      <c r="J67" s="169">
        <v>0</v>
      </c>
      <c r="K67" s="687">
        <v>0</v>
      </c>
      <c r="L67" s="697">
        <f>108.990825688073-10</f>
        <v>98.990825688073002</v>
      </c>
      <c r="M67" s="62">
        <v>8.9174311926605512</v>
      </c>
      <c r="N67" s="61">
        <v>0</v>
      </c>
      <c r="O67" s="62">
        <f t="shared" si="25"/>
        <v>107.90825688073355</v>
      </c>
      <c r="P67" s="61">
        <v>12.880733944954128</v>
      </c>
      <c r="Q67" s="61">
        <v>105.02752293577983</v>
      </c>
      <c r="R67" s="86">
        <v>0</v>
      </c>
      <c r="S67" s="58"/>
      <c r="T67" s="58"/>
    </row>
    <row r="68" spans="1:20" ht="16.5" customHeight="1" x14ac:dyDescent="0.2">
      <c r="A68" s="1901"/>
      <c r="B68" s="1907" t="s">
        <v>348</v>
      </c>
      <c r="C68" s="1908"/>
      <c r="D68" s="61">
        <v>67</v>
      </c>
      <c r="E68" s="61">
        <v>19.836477987421382</v>
      </c>
      <c r="F68" s="61">
        <v>79.345911949685529</v>
      </c>
      <c r="G68" s="160">
        <f t="shared" si="24"/>
        <v>166.1823899371069</v>
      </c>
      <c r="H68" s="61">
        <v>45.937106918238996</v>
      </c>
      <c r="I68" s="61">
        <v>0</v>
      </c>
      <c r="J68" s="169">
        <v>0</v>
      </c>
      <c r="K68" s="687">
        <v>0</v>
      </c>
      <c r="L68" s="697">
        <f>119.018867924528-11</f>
        <v>108.018867924528</v>
      </c>
      <c r="M68" s="62">
        <f>68.9056603773585-11</f>
        <v>57.905660377358501</v>
      </c>
      <c r="N68" s="61">
        <v>0</v>
      </c>
      <c r="O68" s="62">
        <f t="shared" si="25"/>
        <v>165.92452830188648</v>
      </c>
      <c r="P68" s="61">
        <v>8.3522012578616351</v>
      </c>
      <c r="Q68" s="61">
        <v>187.9245283018868</v>
      </c>
      <c r="R68" s="86">
        <v>0</v>
      </c>
      <c r="S68" s="58"/>
      <c r="T68" s="58"/>
    </row>
    <row r="69" spans="1:20" ht="16.5" customHeight="1" thickBot="1" x14ac:dyDescent="0.25">
      <c r="A69" s="1901"/>
      <c r="B69" s="1915" t="s">
        <v>349</v>
      </c>
      <c r="C69" s="1924"/>
      <c r="D69" s="61">
        <v>1078</v>
      </c>
      <c r="E69" s="61">
        <v>825.1888111888112</v>
      </c>
      <c r="F69" s="61">
        <v>539.20279720279723</v>
      </c>
      <c r="G69" s="76">
        <f>SUM(D69:F69)</f>
        <v>2442.3916083916083</v>
      </c>
      <c r="H69" s="61">
        <v>615.66433566433568</v>
      </c>
      <c r="I69" s="61">
        <v>9.93006993006993</v>
      </c>
      <c r="J69" s="169">
        <v>0</v>
      </c>
      <c r="K69" s="687">
        <v>0</v>
      </c>
      <c r="L69" s="697">
        <f>852-24</f>
        <v>828</v>
      </c>
      <c r="M69" s="62">
        <f>1628.53146853147-24</f>
        <v>1604.53146853147</v>
      </c>
      <c r="N69" s="61">
        <v>9.93006993006993</v>
      </c>
      <c r="O69" s="62">
        <f t="shared" si="25"/>
        <v>2442.4615384615395</v>
      </c>
      <c r="P69" s="61">
        <v>4.965034965034965</v>
      </c>
      <c r="Q69" s="61">
        <v>2864.8251748251751</v>
      </c>
      <c r="R69" s="86">
        <v>0</v>
      </c>
      <c r="S69" s="58"/>
      <c r="T69" s="58"/>
    </row>
    <row r="70" spans="1:20" ht="16.5" customHeight="1" thickTop="1" thickBot="1" x14ac:dyDescent="0.25">
      <c r="A70" s="1902"/>
      <c r="B70" s="1918" t="s">
        <v>275</v>
      </c>
      <c r="C70" s="1919"/>
      <c r="D70" s="82">
        <f>SUM(D63:D69)</f>
        <v>3437</v>
      </c>
      <c r="E70" s="196">
        <f t="shared" ref="E70:R70" si="26">SUM(E63:E69)</f>
        <v>1901.138973294238</v>
      </c>
      <c r="F70" s="196">
        <f t="shared" si="26"/>
        <v>1249.3947168260765</v>
      </c>
      <c r="G70" s="196">
        <f>SUM(G63:G69)</f>
        <v>6587.5336901203145</v>
      </c>
      <c r="H70" s="196">
        <f t="shared" si="26"/>
        <v>1153.9404935903622</v>
      </c>
      <c r="I70" s="196">
        <f t="shared" si="26"/>
        <v>29.929791259332674</v>
      </c>
      <c r="J70" s="173">
        <f t="shared" si="26"/>
        <v>0</v>
      </c>
      <c r="K70" s="688">
        <f t="shared" si="26"/>
        <v>0</v>
      </c>
      <c r="L70" s="435">
        <f t="shared" si="26"/>
        <v>1548.9026282903915</v>
      </c>
      <c r="M70" s="82">
        <f t="shared" si="26"/>
        <v>5008.9975517757612</v>
      </c>
      <c r="N70" s="196">
        <f t="shared" si="26"/>
        <v>29.929791259332674</v>
      </c>
      <c r="O70" s="196">
        <f>SUM(O63:O69)</f>
        <v>6587.8299713254855</v>
      </c>
      <c r="P70" s="196">
        <f t="shared" si="26"/>
        <v>48.880403255367355</v>
      </c>
      <c r="Q70" s="196">
        <f t="shared" si="26"/>
        <v>6984.1998470185235</v>
      </c>
      <c r="R70" s="179">
        <f t="shared" si="26"/>
        <v>0</v>
      </c>
      <c r="S70" s="58"/>
      <c r="T70" s="58"/>
    </row>
    <row r="71" spans="1:20" s="248" customFormat="1" ht="16.5" customHeight="1" x14ac:dyDescent="0.2">
      <c r="A71" s="1904" t="s">
        <v>350</v>
      </c>
      <c r="B71" s="1963" t="s">
        <v>351</v>
      </c>
      <c r="C71" s="1964"/>
      <c r="D71" s="200">
        <v>80</v>
      </c>
      <c r="E71" s="200">
        <v>160</v>
      </c>
      <c r="F71" s="200">
        <v>159</v>
      </c>
      <c r="G71" s="200">
        <f>SUM(D71:F71)</f>
        <v>399</v>
      </c>
      <c r="H71" s="200">
        <v>239</v>
      </c>
      <c r="I71" s="200">
        <v>20</v>
      </c>
      <c r="J71" s="419"/>
      <c r="K71" s="1116"/>
      <c r="L71" s="702">
        <v>100</v>
      </c>
      <c r="M71" s="245">
        <v>279</v>
      </c>
      <c r="N71" s="200">
        <v>20</v>
      </c>
      <c r="O71" s="245">
        <f>SUM(K71:N71)</f>
        <v>399</v>
      </c>
      <c r="P71" s="200">
        <v>3</v>
      </c>
      <c r="Q71" s="200">
        <v>396</v>
      </c>
      <c r="R71" s="249"/>
      <c r="S71" s="247"/>
      <c r="T71" s="247"/>
    </row>
    <row r="72" spans="1:20" s="248" customFormat="1" ht="16.5" customHeight="1" x14ac:dyDescent="0.2">
      <c r="A72" s="1905"/>
      <c r="B72" s="1945" t="s">
        <v>352</v>
      </c>
      <c r="C72" s="1946"/>
      <c r="D72" s="200">
        <v>76</v>
      </c>
      <c r="E72" s="200">
        <v>117</v>
      </c>
      <c r="F72" s="200">
        <v>197</v>
      </c>
      <c r="G72" s="200">
        <f>SUM(D72:F72)</f>
        <v>390</v>
      </c>
      <c r="H72" s="200">
        <v>234</v>
      </c>
      <c r="I72" s="200">
        <v>19</v>
      </c>
      <c r="J72" s="419"/>
      <c r="K72" s="1116"/>
      <c r="L72" s="702">
        <v>97</v>
      </c>
      <c r="M72" s="245">
        <v>274</v>
      </c>
      <c r="N72" s="200">
        <v>19</v>
      </c>
      <c r="O72" s="245">
        <f>SUM(K72:N72)</f>
        <v>390</v>
      </c>
      <c r="P72" s="200">
        <v>3</v>
      </c>
      <c r="Q72" s="200">
        <v>387</v>
      </c>
      <c r="R72" s="250"/>
      <c r="S72" s="247"/>
      <c r="T72" s="247"/>
    </row>
    <row r="73" spans="1:20" s="248" customFormat="1" ht="16.5" customHeight="1" thickBot="1" x14ac:dyDescent="0.25">
      <c r="A73" s="1905"/>
      <c r="B73" s="1961" t="s">
        <v>353</v>
      </c>
      <c r="C73" s="1962"/>
      <c r="D73" s="200">
        <v>193</v>
      </c>
      <c r="E73" s="200">
        <v>338</v>
      </c>
      <c r="F73" s="200">
        <v>434</v>
      </c>
      <c r="G73" s="200">
        <f>SUM(D73:F73)</f>
        <v>965</v>
      </c>
      <c r="H73" s="200">
        <v>590</v>
      </c>
      <c r="I73" s="200">
        <v>44</v>
      </c>
      <c r="J73" s="419"/>
      <c r="K73" s="1116"/>
      <c r="L73" s="702">
        <v>189</v>
      </c>
      <c r="M73" s="245">
        <v>732</v>
      </c>
      <c r="N73" s="200">
        <v>44</v>
      </c>
      <c r="O73" s="245">
        <f>SUM(K73:N73)</f>
        <v>965</v>
      </c>
      <c r="P73" s="200">
        <v>7</v>
      </c>
      <c r="Q73" s="200">
        <v>973</v>
      </c>
      <c r="R73" s="250"/>
      <c r="S73" s="247"/>
      <c r="T73" s="247"/>
    </row>
    <row r="74" spans="1:20" s="248" customFormat="1" ht="16.5" customHeight="1" thickTop="1" thickBot="1" x14ac:dyDescent="0.25">
      <c r="A74" s="1906"/>
      <c r="B74" s="1968" t="s">
        <v>275</v>
      </c>
      <c r="C74" s="1969"/>
      <c r="D74" s="1016">
        <f>SUM(D71:D73)</f>
        <v>349</v>
      </c>
      <c r="E74" s="1017">
        <f t="shared" ref="E74:R74" si="27">SUM(E71:E73)</f>
        <v>615</v>
      </c>
      <c r="F74" s="1017">
        <f t="shared" si="27"/>
        <v>790</v>
      </c>
      <c r="G74" s="1017">
        <f t="shared" si="27"/>
        <v>1754</v>
      </c>
      <c r="H74" s="1017">
        <f t="shared" si="27"/>
        <v>1063</v>
      </c>
      <c r="I74" s="1017">
        <f t="shared" si="27"/>
        <v>83</v>
      </c>
      <c r="J74" s="1018">
        <f t="shared" si="27"/>
        <v>0</v>
      </c>
      <c r="K74" s="1117">
        <f t="shared" si="27"/>
        <v>0</v>
      </c>
      <c r="L74" s="1019">
        <f t="shared" si="27"/>
        <v>386</v>
      </c>
      <c r="M74" s="1016">
        <f t="shared" si="27"/>
        <v>1285</v>
      </c>
      <c r="N74" s="1017">
        <f t="shared" si="27"/>
        <v>83</v>
      </c>
      <c r="O74" s="1017">
        <f t="shared" si="27"/>
        <v>1754</v>
      </c>
      <c r="P74" s="1017">
        <f t="shared" si="27"/>
        <v>13</v>
      </c>
      <c r="Q74" s="1017">
        <f t="shared" si="27"/>
        <v>1756</v>
      </c>
      <c r="R74" s="1020">
        <f t="shared" si="27"/>
        <v>0</v>
      </c>
      <c r="S74" s="247"/>
      <c r="T74" s="247"/>
    </row>
    <row r="75" spans="1:20" ht="16.5" customHeight="1" x14ac:dyDescent="0.2">
      <c r="A75" s="1965" t="s">
        <v>354</v>
      </c>
      <c r="B75" s="1922" t="s">
        <v>355</v>
      </c>
      <c r="C75" s="1923"/>
      <c r="D75" s="61">
        <v>158</v>
      </c>
      <c r="E75" s="61">
        <v>1520</v>
      </c>
      <c r="F75" s="61">
        <v>262</v>
      </c>
      <c r="G75" s="79">
        <f>SUM(D75:F75)</f>
        <v>1940</v>
      </c>
      <c r="H75" s="61">
        <v>1920</v>
      </c>
      <c r="I75" s="61">
        <v>20</v>
      </c>
      <c r="J75" s="169">
        <v>0</v>
      </c>
      <c r="K75" s="687">
        <v>0</v>
      </c>
      <c r="L75" s="697">
        <v>1584</v>
      </c>
      <c r="M75" s="62">
        <v>332</v>
      </c>
      <c r="N75" s="61">
        <v>24</v>
      </c>
      <c r="O75" s="79">
        <f>SUM(K75:N75)</f>
        <v>1940</v>
      </c>
      <c r="P75" s="200">
        <v>24</v>
      </c>
      <c r="Q75" s="200">
        <v>1916</v>
      </c>
      <c r="R75" s="146">
        <v>0</v>
      </c>
      <c r="S75" s="58"/>
      <c r="T75" s="58"/>
    </row>
    <row r="76" spans="1:20" ht="16.5" customHeight="1" x14ac:dyDescent="0.2">
      <c r="A76" s="1913"/>
      <c r="B76" s="1907" t="s">
        <v>356</v>
      </c>
      <c r="C76" s="1908"/>
      <c r="D76" s="61">
        <v>121</v>
      </c>
      <c r="E76" s="61">
        <v>2273</v>
      </c>
      <c r="F76" s="61">
        <v>710</v>
      </c>
      <c r="G76" s="87">
        <f>SUM(D76:F76)</f>
        <v>3104</v>
      </c>
      <c r="H76" s="61">
        <v>3104</v>
      </c>
      <c r="I76" s="61">
        <v>0</v>
      </c>
      <c r="J76" s="169">
        <v>0</v>
      </c>
      <c r="K76" s="687">
        <v>0</v>
      </c>
      <c r="L76" s="697">
        <v>3104</v>
      </c>
      <c r="M76" s="62">
        <v>0</v>
      </c>
      <c r="N76" s="61">
        <v>0</v>
      </c>
      <c r="O76" s="87">
        <f>SUM(K76:N76)</f>
        <v>3104</v>
      </c>
      <c r="P76" s="61">
        <v>0</v>
      </c>
      <c r="Q76" s="61">
        <v>3104</v>
      </c>
      <c r="R76" s="86">
        <v>0</v>
      </c>
      <c r="S76" s="58"/>
      <c r="T76" s="58"/>
    </row>
    <row r="77" spans="1:20" ht="16.5" customHeight="1" x14ac:dyDescent="0.2">
      <c r="A77" s="1913"/>
      <c r="B77" s="1907" t="s">
        <v>357</v>
      </c>
      <c r="C77" s="1908"/>
      <c r="D77" s="61">
        <v>123</v>
      </c>
      <c r="E77" s="61">
        <v>317</v>
      </c>
      <c r="F77" s="61">
        <v>220</v>
      </c>
      <c r="G77" s="87">
        <f>SUM(D77:F77)</f>
        <v>660</v>
      </c>
      <c r="H77" s="61">
        <v>660</v>
      </c>
      <c r="I77" s="61">
        <v>0</v>
      </c>
      <c r="J77" s="169">
        <v>0</v>
      </c>
      <c r="K77" s="687">
        <v>0</v>
      </c>
      <c r="L77" s="697">
        <v>660</v>
      </c>
      <c r="M77" s="62">
        <v>0</v>
      </c>
      <c r="N77" s="61">
        <v>0</v>
      </c>
      <c r="O77" s="87">
        <f>SUM(K77:N77)</f>
        <v>660</v>
      </c>
      <c r="P77" s="200">
        <v>10</v>
      </c>
      <c r="Q77" s="200">
        <v>650</v>
      </c>
      <c r="R77" s="86">
        <v>0</v>
      </c>
      <c r="S77" s="58"/>
      <c r="T77" s="58"/>
    </row>
    <row r="78" spans="1:20" ht="16.5" customHeight="1" thickBot="1" x14ac:dyDescent="0.25">
      <c r="A78" s="1913"/>
      <c r="B78" s="1915" t="s">
        <v>358</v>
      </c>
      <c r="C78" s="1924"/>
      <c r="D78" s="61">
        <v>12</v>
      </c>
      <c r="E78" s="61">
        <v>72</v>
      </c>
      <c r="F78" s="61">
        <v>45</v>
      </c>
      <c r="G78" s="88">
        <f>SUM(D78:F78)</f>
        <v>129</v>
      </c>
      <c r="H78" s="61">
        <v>129</v>
      </c>
      <c r="I78" s="61">
        <v>0</v>
      </c>
      <c r="J78" s="169">
        <v>0</v>
      </c>
      <c r="K78" s="687">
        <v>0</v>
      </c>
      <c r="L78" s="697">
        <v>129</v>
      </c>
      <c r="M78" s="62">
        <v>0</v>
      </c>
      <c r="N78" s="61">
        <v>0</v>
      </c>
      <c r="O78" s="88">
        <f>SUM(K78:N78)</f>
        <v>129</v>
      </c>
      <c r="P78" s="61">
        <v>0</v>
      </c>
      <c r="Q78" s="61">
        <v>129</v>
      </c>
      <c r="R78" s="86">
        <v>0</v>
      </c>
      <c r="S78" s="58"/>
      <c r="T78" s="58"/>
    </row>
    <row r="79" spans="1:20" ht="16.5" customHeight="1" thickTop="1" thickBot="1" x14ac:dyDescent="0.25">
      <c r="A79" s="1966"/>
      <c r="B79" s="1918" t="s">
        <v>275</v>
      </c>
      <c r="C79" s="1919"/>
      <c r="D79" s="82">
        <f t="shared" ref="D79:R79" si="28">SUM(D75:D76,D77:D78)</f>
        <v>414</v>
      </c>
      <c r="E79" s="196">
        <f t="shared" si="28"/>
        <v>4182</v>
      </c>
      <c r="F79" s="196">
        <f t="shared" si="28"/>
        <v>1237</v>
      </c>
      <c r="G79" s="196">
        <f t="shared" si="28"/>
        <v>5833</v>
      </c>
      <c r="H79" s="196">
        <f t="shared" si="28"/>
        <v>5813</v>
      </c>
      <c r="I79" s="196">
        <f t="shared" si="28"/>
        <v>20</v>
      </c>
      <c r="J79" s="173">
        <f t="shared" si="28"/>
        <v>0</v>
      </c>
      <c r="K79" s="688">
        <f t="shared" si="28"/>
        <v>0</v>
      </c>
      <c r="L79" s="435">
        <f t="shared" si="28"/>
        <v>5477</v>
      </c>
      <c r="M79" s="82">
        <f t="shared" si="28"/>
        <v>332</v>
      </c>
      <c r="N79" s="196">
        <f t="shared" si="28"/>
        <v>24</v>
      </c>
      <c r="O79" s="196">
        <f t="shared" si="28"/>
        <v>5833</v>
      </c>
      <c r="P79" s="196">
        <f t="shared" si="28"/>
        <v>34</v>
      </c>
      <c r="Q79" s="196">
        <f t="shared" si="28"/>
        <v>5799</v>
      </c>
      <c r="R79" s="179">
        <f t="shared" si="28"/>
        <v>0</v>
      </c>
      <c r="S79" s="58"/>
      <c r="T79" s="58"/>
    </row>
    <row r="80" spans="1:20" s="248" customFormat="1" ht="16.5" customHeight="1" x14ac:dyDescent="0.2">
      <c r="A80" s="1904" t="s">
        <v>359</v>
      </c>
      <c r="B80" s="1963" t="s">
        <v>266</v>
      </c>
      <c r="C80" s="1964"/>
      <c r="D80" s="241">
        <v>60</v>
      </c>
      <c r="E80" s="241">
        <v>35</v>
      </c>
      <c r="F80" s="241">
        <v>26</v>
      </c>
      <c r="G80" s="200">
        <f>SUM(D80:F80)</f>
        <v>121</v>
      </c>
      <c r="H80" s="242">
        <v>44</v>
      </c>
      <c r="I80" s="242"/>
      <c r="J80" s="243"/>
      <c r="K80" s="693"/>
      <c r="L80" s="703">
        <v>121</v>
      </c>
      <c r="M80" s="244"/>
      <c r="N80" s="242"/>
      <c r="O80" s="245">
        <f>SUM(K80:N80)</f>
        <v>121</v>
      </c>
      <c r="P80" s="242">
        <v>1</v>
      </c>
      <c r="Q80" s="242">
        <v>121</v>
      </c>
      <c r="R80" s="246"/>
      <c r="S80" s="247"/>
      <c r="T80" s="247"/>
    </row>
    <row r="81" spans="1:20" s="248" customFormat="1" ht="16.5" customHeight="1" x14ac:dyDescent="0.2">
      <c r="A81" s="1905"/>
      <c r="B81" s="1945" t="s">
        <v>267</v>
      </c>
      <c r="C81" s="1946"/>
      <c r="D81" s="241">
        <v>21</v>
      </c>
      <c r="E81" s="241">
        <v>33</v>
      </c>
      <c r="F81" s="241">
        <v>63</v>
      </c>
      <c r="G81" s="200">
        <f t="shared" ref="G81:G87" si="29">SUM(D81:F81)</f>
        <v>117</v>
      </c>
      <c r="H81" s="242">
        <v>10</v>
      </c>
      <c r="I81" s="242"/>
      <c r="J81" s="243"/>
      <c r="K81" s="693"/>
      <c r="L81" s="703">
        <v>117</v>
      </c>
      <c r="M81" s="244"/>
      <c r="N81" s="242"/>
      <c r="O81" s="245">
        <f t="shared" ref="O81:O87" si="30">SUM(K81:N81)</f>
        <v>117</v>
      </c>
      <c r="P81" s="242">
        <v>1</v>
      </c>
      <c r="Q81" s="242">
        <v>167</v>
      </c>
      <c r="R81" s="246"/>
      <c r="S81" s="247"/>
      <c r="T81" s="247"/>
    </row>
    <row r="82" spans="1:20" s="248" customFormat="1" ht="16.5" customHeight="1" x14ac:dyDescent="0.2">
      <c r="A82" s="1905"/>
      <c r="B82" s="1945" t="s">
        <v>268</v>
      </c>
      <c r="C82" s="1946"/>
      <c r="D82" s="241">
        <v>3</v>
      </c>
      <c r="E82" s="241">
        <v>10</v>
      </c>
      <c r="F82" s="241">
        <v>11</v>
      </c>
      <c r="G82" s="200">
        <f t="shared" si="29"/>
        <v>24</v>
      </c>
      <c r="H82" s="242">
        <v>15</v>
      </c>
      <c r="I82" s="242"/>
      <c r="J82" s="243"/>
      <c r="K82" s="693"/>
      <c r="L82" s="703">
        <v>24</v>
      </c>
      <c r="M82" s="244"/>
      <c r="N82" s="242"/>
      <c r="O82" s="245">
        <f t="shared" si="30"/>
        <v>24</v>
      </c>
      <c r="P82" s="242"/>
      <c r="Q82" s="242">
        <v>24</v>
      </c>
      <c r="R82" s="246"/>
      <c r="S82" s="247"/>
      <c r="T82" s="247"/>
    </row>
    <row r="83" spans="1:20" s="248" customFormat="1" ht="16.5" customHeight="1" x14ac:dyDescent="0.2">
      <c r="A83" s="1905"/>
      <c r="B83" s="1945" t="s">
        <v>269</v>
      </c>
      <c r="C83" s="1946"/>
      <c r="D83" s="241">
        <v>34</v>
      </c>
      <c r="E83" s="241">
        <v>31</v>
      </c>
      <c r="F83" s="241">
        <v>33</v>
      </c>
      <c r="G83" s="200">
        <f t="shared" si="29"/>
        <v>98</v>
      </c>
      <c r="H83" s="242">
        <v>70</v>
      </c>
      <c r="I83" s="242"/>
      <c r="J83" s="243"/>
      <c r="K83" s="693"/>
      <c r="L83" s="703">
        <v>98</v>
      </c>
      <c r="M83" s="244"/>
      <c r="N83" s="242"/>
      <c r="O83" s="245">
        <f t="shared" si="30"/>
        <v>98</v>
      </c>
      <c r="P83" s="242"/>
      <c r="Q83" s="242">
        <v>100</v>
      </c>
      <c r="R83" s="246"/>
      <c r="S83" s="247"/>
      <c r="T83" s="247"/>
    </row>
    <row r="84" spans="1:20" s="248" customFormat="1" ht="16.5" customHeight="1" x14ac:dyDescent="0.2">
      <c r="A84" s="1905"/>
      <c r="B84" s="1945" t="s">
        <v>270</v>
      </c>
      <c r="C84" s="1946"/>
      <c r="D84" s="241"/>
      <c r="E84" s="241"/>
      <c r="F84" s="241"/>
      <c r="G84" s="200">
        <f t="shared" si="29"/>
        <v>0</v>
      </c>
      <c r="H84" s="242"/>
      <c r="I84" s="242"/>
      <c r="J84" s="243"/>
      <c r="K84" s="693"/>
      <c r="L84" s="703"/>
      <c r="M84" s="244"/>
      <c r="N84" s="242"/>
      <c r="O84" s="245">
        <f t="shared" si="30"/>
        <v>0</v>
      </c>
      <c r="P84" s="242"/>
      <c r="Q84" s="242"/>
      <c r="R84" s="246"/>
      <c r="S84" s="247"/>
      <c r="T84" s="247"/>
    </row>
    <row r="85" spans="1:20" s="248" customFormat="1" ht="16.5" customHeight="1" x14ac:dyDescent="0.2">
      <c r="A85" s="1905"/>
      <c r="B85" s="1945" t="s">
        <v>271</v>
      </c>
      <c r="C85" s="1946"/>
      <c r="D85" s="241"/>
      <c r="E85" s="241"/>
      <c r="F85" s="241"/>
      <c r="G85" s="200">
        <f t="shared" si="29"/>
        <v>0</v>
      </c>
      <c r="H85" s="242"/>
      <c r="I85" s="242"/>
      <c r="J85" s="243"/>
      <c r="K85" s="693"/>
      <c r="L85" s="703"/>
      <c r="M85" s="244"/>
      <c r="N85" s="242"/>
      <c r="O85" s="245">
        <f t="shared" si="30"/>
        <v>0</v>
      </c>
      <c r="P85" s="242"/>
      <c r="Q85" s="242"/>
      <c r="R85" s="246"/>
      <c r="S85" s="247"/>
      <c r="T85" s="247"/>
    </row>
    <row r="86" spans="1:20" s="248" customFormat="1" ht="16.5" customHeight="1" x14ac:dyDescent="0.2">
      <c r="A86" s="1905"/>
      <c r="B86" s="1945" t="s">
        <v>272</v>
      </c>
      <c r="C86" s="1946"/>
      <c r="D86" s="241">
        <v>18</v>
      </c>
      <c r="E86" s="241">
        <v>10</v>
      </c>
      <c r="F86" s="241">
        <v>43</v>
      </c>
      <c r="G86" s="200">
        <f t="shared" si="29"/>
        <v>71</v>
      </c>
      <c r="H86" s="242">
        <v>28</v>
      </c>
      <c r="I86" s="242"/>
      <c r="J86" s="243"/>
      <c r="K86" s="693"/>
      <c r="L86" s="703">
        <v>71</v>
      </c>
      <c r="M86" s="244"/>
      <c r="N86" s="242"/>
      <c r="O86" s="245">
        <f t="shared" si="30"/>
        <v>71</v>
      </c>
      <c r="P86" s="242"/>
      <c r="Q86" s="242">
        <v>82</v>
      </c>
      <c r="R86" s="246"/>
      <c r="S86" s="247"/>
      <c r="T86" s="247"/>
    </row>
    <row r="87" spans="1:20" s="248" customFormat="1" ht="16.5" customHeight="1" thickBot="1" x14ac:dyDescent="0.25">
      <c r="A87" s="1905"/>
      <c r="B87" s="1961" t="s">
        <v>273</v>
      </c>
      <c r="C87" s="1962"/>
      <c r="D87" s="241">
        <v>1.8</v>
      </c>
      <c r="E87" s="241">
        <v>21</v>
      </c>
      <c r="F87" s="241"/>
      <c r="G87" s="200">
        <f t="shared" si="29"/>
        <v>22.8</v>
      </c>
      <c r="H87" s="242"/>
      <c r="I87" s="242"/>
      <c r="J87" s="243"/>
      <c r="K87" s="693"/>
      <c r="L87" s="703">
        <v>23</v>
      </c>
      <c r="M87" s="244"/>
      <c r="N87" s="242"/>
      <c r="O87" s="245">
        <f t="shared" si="30"/>
        <v>23</v>
      </c>
      <c r="P87" s="242"/>
      <c r="Q87" s="242">
        <v>22.7</v>
      </c>
      <c r="R87" s="246">
        <v>0.3</v>
      </c>
      <c r="S87" s="247"/>
      <c r="T87" s="247"/>
    </row>
    <row r="88" spans="1:20" s="248" customFormat="1" ht="16.5" customHeight="1" thickTop="1" thickBot="1" x14ac:dyDescent="0.25">
      <c r="A88" s="1906"/>
      <c r="B88" s="1968" t="s">
        <v>275</v>
      </c>
      <c r="C88" s="1969"/>
      <c r="D88" s="1016">
        <f t="shared" ref="D88:R88" si="31">SUM(D80:D87)</f>
        <v>137.80000000000001</v>
      </c>
      <c r="E88" s="1017">
        <f t="shared" si="31"/>
        <v>140</v>
      </c>
      <c r="F88" s="1017">
        <f t="shared" si="31"/>
        <v>176</v>
      </c>
      <c r="G88" s="1017">
        <f t="shared" si="31"/>
        <v>453.8</v>
      </c>
      <c r="H88" s="1017">
        <f>SUM(H80:H87)</f>
        <v>167</v>
      </c>
      <c r="I88" s="1017">
        <f t="shared" si="31"/>
        <v>0</v>
      </c>
      <c r="J88" s="1018">
        <f t="shared" si="31"/>
        <v>0</v>
      </c>
      <c r="K88" s="1117">
        <f t="shared" si="31"/>
        <v>0</v>
      </c>
      <c r="L88" s="1314">
        <f t="shared" si="31"/>
        <v>454</v>
      </c>
      <c r="M88" s="1016">
        <f t="shared" si="31"/>
        <v>0</v>
      </c>
      <c r="N88" s="1017">
        <f t="shared" si="31"/>
        <v>0</v>
      </c>
      <c r="O88" s="1017">
        <f t="shared" si="31"/>
        <v>454</v>
      </c>
      <c r="P88" s="1017">
        <f t="shared" si="31"/>
        <v>2</v>
      </c>
      <c r="Q88" s="1017">
        <f t="shared" si="31"/>
        <v>516.70000000000005</v>
      </c>
      <c r="R88" s="1020">
        <f t="shared" si="31"/>
        <v>0.3</v>
      </c>
      <c r="S88" s="247"/>
      <c r="T88" s="247"/>
    </row>
    <row r="89" spans="1:20" ht="16.5" customHeight="1" thickBot="1" x14ac:dyDescent="0.25">
      <c r="A89" s="1424" t="s">
        <v>360</v>
      </c>
      <c r="B89" s="1970" t="s">
        <v>361</v>
      </c>
      <c r="C89" s="1971"/>
      <c r="D89" s="66">
        <v>1235</v>
      </c>
      <c r="E89" s="66">
        <v>1979</v>
      </c>
      <c r="F89" s="66">
        <v>397</v>
      </c>
      <c r="G89" s="90">
        <v>3611</v>
      </c>
      <c r="H89" s="66">
        <v>580</v>
      </c>
      <c r="I89" s="66">
        <v>18</v>
      </c>
      <c r="J89" s="171">
        <v>0</v>
      </c>
      <c r="K89" s="689">
        <v>70</v>
      </c>
      <c r="L89" s="698">
        <v>3338</v>
      </c>
      <c r="M89" s="67">
        <v>185</v>
      </c>
      <c r="N89" s="66">
        <v>18</v>
      </c>
      <c r="O89" s="218">
        <f>SUM(K89:N89)</f>
        <v>3611</v>
      </c>
      <c r="P89" s="215">
        <v>304</v>
      </c>
      <c r="Q89" s="66">
        <v>3307</v>
      </c>
      <c r="R89" s="177">
        <v>0</v>
      </c>
      <c r="S89" s="58"/>
      <c r="T89" s="58"/>
    </row>
    <row r="90" spans="1:20" ht="15" customHeight="1" x14ac:dyDescent="0.2">
      <c r="A90" s="1123" t="s">
        <v>443</v>
      </c>
      <c r="B90" s="1124"/>
      <c r="C90" s="1124"/>
      <c r="D90" s="1124"/>
      <c r="E90" s="1125"/>
      <c r="F90" s="1125"/>
      <c r="G90" s="1125"/>
      <c r="H90" s="1125"/>
      <c r="I90" s="1125"/>
      <c r="J90" s="1125"/>
      <c r="K90" s="1125"/>
    </row>
    <row r="91" spans="1:20" ht="15" customHeight="1" x14ac:dyDescent="0.2">
      <c r="A91" s="1967" t="s">
        <v>444</v>
      </c>
      <c r="B91" s="1967"/>
      <c r="C91" s="1967"/>
      <c r="D91" s="1967"/>
      <c r="E91" s="1967"/>
      <c r="F91" s="1967"/>
      <c r="G91" s="1967"/>
      <c r="H91" s="1967"/>
      <c r="I91" s="1967"/>
      <c r="J91" s="1967"/>
      <c r="K91" s="1967"/>
      <c r="L91" s="1121"/>
      <c r="M91" s="1121"/>
      <c r="N91" s="1121"/>
      <c r="O91" s="1121"/>
      <c r="P91" s="1121"/>
      <c r="Q91" s="1121"/>
      <c r="R91" s="1121"/>
      <c r="S91" s="58"/>
    </row>
    <row r="92" spans="1:20" x14ac:dyDescent="0.2">
      <c r="A92" s="1122"/>
      <c r="B92" s="1122"/>
      <c r="C92" s="58"/>
      <c r="D92" s="58"/>
      <c r="E92" s="1121"/>
      <c r="F92" s="1121"/>
      <c r="G92" s="1121"/>
      <c r="H92" s="1121"/>
      <c r="I92" s="1121"/>
      <c r="J92" s="1121"/>
      <c r="K92" s="1121"/>
      <c r="L92" s="1121"/>
      <c r="M92" s="1121"/>
      <c r="N92" s="1121"/>
      <c r="O92" s="1121"/>
      <c r="P92" s="1121"/>
      <c r="Q92" s="1121"/>
      <c r="R92" s="1121"/>
      <c r="S92" s="58"/>
    </row>
    <row r="93" spans="1:20" x14ac:dyDescent="0.2">
      <c r="A93" s="91"/>
      <c r="B93" s="91"/>
      <c r="C93" s="92"/>
      <c r="D93" s="92"/>
      <c r="E93" s="94"/>
      <c r="F93" s="94"/>
      <c r="G93" s="94"/>
      <c r="H93" s="94"/>
      <c r="I93" s="94"/>
      <c r="J93" s="94"/>
      <c r="K93" s="94"/>
      <c r="L93" s="94"/>
      <c r="M93" s="94"/>
      <c r="N93" s="94"/>
      <c r="O93" s="94"/>
      <c r="P93" s="94"/>
      <c r="Q93" s="94"/>
      <c r="R93" s="94"/>
    </row>
  </sheetData>
  <mergeCells count="103">
    <mergeCell ref="A75:A79"/>
    <mergeCell ref="A80:A88"/>
    <mergeCell ref="A91:K9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 ref="A10:C10"/>
    <mergeCell ref="A11:C11"/>
    <mergeCell ref="A4:C8"/>
    <mergeCell ref="A9:C9"/>
    <mergeCell ref="B45:C45"/>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27:C27"/>
    <mergeCell ref="B52:C52"/>
    <mergeCell ref="B53:C53"/>
    <mergeCell ref="B54:C54"/>
    <mergeCell ref="B55:C55"/>
    <mergeCell ref="B40:C40"/>
    <mergeCell ref="B41:C41"/>
    <mergeCell ref="B72:C72"/>
    <mergeCell ref="B43:C43"/>
    <mergeCell ref="B44:C44"/>
    <mergeCell ref="B46:C46"/>
    <mergeCell ref="B47:C47"/>
    <mergeCell ref="B48:C48"/>
    <mergeCell ref="B49:C49"/>
    <mergeCell ref="B50:C50"/>
    <mergeCell ref="B51:C51"/>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H4:J4"/>
    <mergeCell ref="P4:R4"/>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57:C57"/>
    <mergeCell ref="B42:C42"/>
  </mergeCells>
  <phoneticPr fontId="5"/>
  <printOptions horizontalCentered="1"/>
  <pageMargins left="0.59055118110236227" right="0.59055118110236227" top="0.59055118110236227" bottom="0.39370078740157483" header="0.51181102362204722" footer="0.31496062992125984"/>
  <pageSetup paperSize="9" scale="94" firstPageNumber="24" pageOrder="overThenDown" orientation="portrait" useFirstPageNumber="1" r:id="rId1"/>
  <headerFooter scaleWithDoc="0">
    <oddHeader>&amp;R&amp;6　</oddHeader>
    <oddFooter>&amp;C&amp;14&amp;P</oddFooter>
  </headerFooter>
  <rowBreaks count="1" manualBreakCount="1">
    <brk id="44" max="21" man="1"/>
  </rowBreaks>
  <colBreaks count="1" manualBreakCount="1">
    <brk id="10" max="9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允康</dc:creator>
  <cp:lastModifiedBy>髙橋 史</cp:lastModifiedBy>
  <cp:lastPrinted>2023-02-08T09:43:09Z</cp:lastPrinted>
  <dcterms:created xsi:type="dcterms:W3CDTF">2000-03-29T01:26:53Z</dcterms:created>
  <dcterms:modified xsi:type="dcterms:W3CDTF">2023-02-08T10:16:35Z</dcterms:modified>
</cp:coreProperties>
</file>